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myenbw-my.sharepoint.com/personal/k_balle_netze-bw_de/Documents/Documents/"/>
    </mc:Choice>
  </mc:AlternateContent>
  <xr:revisionPtr revIDLastSave="0" documentId="8_{ECA18F0A-31EB-48DA-9EFC-906F5D5D5B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erechung RLM" sheetId="1" r:id="rId1"/>
    <sheet name="Berechnung SLP" sheetId="3" r:id="rId2"/>
    <sheet name="Preisblatt" sheetId="4" r:id="rId3"/>
    <sheet name="Ergebnisse" sheetId="2" r:id="rId4"/>
  </sheets>
  <definedNames>
    <definedName name="Arbeit" localSheetId="1">'Berechnung SLP'!$C$6</definedName>
    <definedName name="Arbeit">'Berechung RLM'!$C$6</definedName>
    <definedName name="bm">'Berechung RLM'!$C$8</definedName>
    <definedName name="_xlnm.Print_Area" localSheetId="1">'Berechnung SLP'!$A$1:$M$47</definedName>
    <definedName name="_xlnm.Print_Area" localSheetId="0">'Berechung RLM'!$A$1:$H$61</definedName>
    <definedName name="hallo">Ergebnisse!$A$4</definedName>
    <definedName name="Leistung" localSheetId="1">'Berechnung SLP'!A1</definedName>
    <definedName name="Leistung">'Berechung RLM'!$C$8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1" l="1"/>
  <c r="H44" i="1"/>
  <c r="H43" i="1"/>
  <c r="H42" i="1"/>
  <c r="H41" i="1"/>
  <c r="I29" i="3" l="1"/>
  <c r="H49" i="1"/>
  <c r="I32" i="3"/>
  <c r="I31" i="3"/>
  <c r="I30" i="3"/>
  <c r="C44" i="3"/>
  <c r="C64" i="1"/>
  <c r="H48" i="1"/>
  <c r="H50" i="1" s="1"/>
  <c r="C16" i="1"/>
  <c r="C26" i="1"/>
  <c r="C16" i="3"/>
  <c r="C10" i="3"/>
  <c r="C21" i="2" s="1"/>
  <c r="C10" i="1"/>
  <c r="C19" i="2"/>
  <c r="C8" i="2"/>
  <c r="C6" i="2"/>
  <c r="C28" i="1"/>
  <c r="C18" i="3"/>
  <c r="C18" i="1"/>
  <c r="C14" i="3"/>
  <c r="C24" i="1"/>
  <c r="C14" i="1"/>
  <c r="C30" i="1" l="1"/>
  <c r="C32" i="1" s="1"/>
  <c r="C55" i="1" s="1"/>
  <c r="C20" i="3"/>
  <c r="C22" i="3" s="1"/>
  <c r="C24" i="3" s="1"/>
  <c r="C20" i="1"/>
  <c r="C22" i="1" s="1"/>
  <c r="I33" i="3"/>
  <c r="C39" i="3" s="1"/>
  <c r="C25" i="2" s="1"/>
  <c r="H46" i="1"/>
  <c r="C59" i="1" s="1"/>
  <c r="C12" i="2" s="1"/>
  <c r="C34" i="1" l="1"/>
  <c r="C57" i="1" s="1"/>
  <c r="C53" i="1"/>
  <c r="C37" i="3"/>
  <c r="C41" i="3" s="1"/>
  <c r="C23" i="2" l="1"/>
  <c r="C27" i="2" s="1"/>
  <c r="C36" i="1"/>
  <c r="C10" i="2"/>
  <c r="C14" i="2" s="1"/>
  <c r="C6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Burg Claudius</author>
  </authors>
  <commentList>
    <comment ref="C10" authorId="0" shapeId="0" xr:uid="{00000000-0006-0000-0100-000001000000}">
      <text>
        <r>
          <rPr>
            <sz val="8"/>
            <color indexed="81"/>
            <rFont val="Tahoma"/>
            <family val="2"/>
          </rPr>
          <t>Dieser Wert dient nur als Anhaltspunkt. Die individuelle Vorhalteleistung wird nach dem jeweiligen Kundenverhalten, entsprechend dem Jahresverbrauch des Netzkunden und seinem Standardlastprofil berechnet und im Rahmen des Lieferantenwechsels mitgeteilt!</t>
        </r>
      </text>
    </comment>
  </commentList>
</comments>
</file>

<file path=xl/sharedStrings.xml><?xml version="1.0" encoding="utf-8"?>
<sst xmlns="http://schemas.openxmlformats.org/spreadsheetml/2006/main" count="159" uniqueCount="111">
  <si>
    <t>Arbeit</t>
  </si>
  <si>
    <t>Leistung</t>
  </si>
  <si>
    <t>kWh</t>
  </si>
  <si>
    <t>spezifisches Entgelt</t>
  </si>
  <si>
    <t>Endsumme</t>
  </si>
  <si>
    <t>bitte "X"</t>
  </si>
  <si>
    <t>Arbeitspreis</t>
  </si>
  <si>
    <t>Eingabefelder</t>
  </si>
  <si>
    <t>Vorhalteleistung bei SLP- Kunden</t>
  </si>
  <si>
    <t>Benutzungsstunden</t>
  </si>
  <si>
    <t>Anhaltswert Leistung</t>
  </si>
  <si>
    <t>Leistungspreis</t>
  </si>
  <si>
    <t>Jahresarbeit</t>
  </si>
  <si>
    <t>Arbeitspreis
für die Restmenge</t>
  </si>
  <si>
    <t>(M)</t>
  </si>
  <si>
    <t>(AP)</t>
  </si>
  <si>
    <t>i</t>
  </si>
  <si>
    <t>von kWh</t>
  </si>
  <si>
    <t>bis kWh</t>
  </si>
  <si>
    <t>€/a</t>
  </si>
  <si>
    <t>ct/kWh</t>
  </si>
  <si>
    <t>Messstellenbetrieb</t>
  </si>
  <si>
    <t>Messen</t>
  </si>
  <si>
    <t>(SP)</t>
  </si>
  <si>
    <t>(M1)</t>
  </si>
  <si>
    <t>Arbeitspreis für die Restmenge</t>
  </si>
  <si>
    <t>spez. Arbeitspreis für die Restmenge</t>
  </si>
  <si>
    <t>Arbeitspreis der nicht abgegoltenen Arbeit</t>
  </si>
  <si>
    <t>spez. Arbeitspreis der nicht abgegoltenen Arbeit</t>
  </si>
  <si>
    <t>Summe Arbeitspreis</t>
  </si>
  <si>
    <t>spez. Leistungspreis der nicht abgegoltenen Leistung</t>
  </si>
  <si>
    <t>Leistungspreis der nicht abgegoltenen Leistung</t>
  </si>
  <si>
    <t>Summe Leistungspreis</t>
  </si>
  <si>
    <t>Jahresleistung</t>
  </si>
  <si>
    <t>Leistungspreis
für die Restleistung</t>
  </si>
  <si>
    <t>(P1)</t>
  </si>
  <si>
    <t>(LP)</t>
  </si>
  <si>
    <t>(ZP)</t>
  </si>
  <si>
    <t>SLP1</t>
  </si>
  <si>
    <t>SLP2</t>
  </si>
  <si>
    <t>SLP3</t>
  </si>
  <si>
    <t>SLP4</t>
  </si>
  <si>
    <t>SLP5</t>
  </si>
  <si>
    <t>SLP6</t>
  </si>
  <si>
    <t>SLP7</t>
  </si>
  <si>
    <t>spezifisches Entgelt (zur Info)</t>
  </si>
  <si>
    <t>AP1</t>
  </si>
  <si>
    <t>AP2</t>
  </si>
  <si>
    <t>AP3</t>
  </si>
  <si>
    <t>AP4</t>
  </si>
  <si>
    <t>AP5</t>
  </si>
  <si>
    <t>AP6</t>
  </si>
  <si>
    <t>AP7</t>
  </si>
  <si>
    <t>AP8</t>
  </si>
  <si>
    <t>LP1</t>
  </si>
  <si>
    <t>LP2</t>
  </si>
  <si>
    <t>LP3</t>
  </si>
  <si>
    <t>LP4</t>
  </si>
  <si>
    <t>LP5</t>
  </si>
  <si>
    <t>LP6</t>
  </si>
  <si>
    <t>LP7</t>
  </si>
  <si>
    <t>LP8</t>
  </si>
  <si>
    <t>LP9</t>
  </si>
  <si>
    <t>LP10</t>
  </si>
  <si>
    <t>Hinweis:</t>
  </si>
  <si>
    <t>inkl. vorgelagertes Netz</t>
  </si>
  <si>
    <t>Zusatzgeräte</t>
  </si>
  <si>
    <t>Mengenumwerter Kombigerät (inkl. MRG-Funktionalität)</t>
  </si>
  <si>
    <t>Messwertregistriergerät (MRG)</t>
  </si>
  <si>
    <t>zur Information:</t>
  </si>
  <si>
    <t>Konzessionsabgabe für nicht grundversorgte Entnahmestellen:</t>
  </si>
  <si>
    <t>Vorzonenpreis (VP)</t>
  </si>
  <si>
    <t>Im VP abgegoltene Jahresarbeit</t>
  </si>
  <si>
    <t>Vorzonenpreis</t>
  </si>
  <si>
    <t>Im Vorzonenpreis
abgegoltene Jahresarbeit</t>
  </si>
  <si>
    <t>Im Vorzonenpreis
abgegoltene Jahresleistung</t>
  </si>
  <si>
    <t>Berechnung Netzentgelt für das Gasverteilnetz der Netze BW GmbH:</t>
  </si>
  <si>
    <t>Netzentgelt Summe</t>
  </si>
  <si>
    <t>Netzentgelte für RLM-Kunden:</t>
  </si>
  <si>
    <t>Netzentgelte für SLP-Kunden:</t>
  </si>
  <si>
    <t>Übersicht Netzentgelte Netze BW GmbH</t>
  </si>
  <si>
    <t>SLP-Kunden</t>
  </si>
  <si>
    <t>RLM-Kunden Arbeit</t>
  </si>
  <si>
    <t>RLM-Kunden Leistung</t>
  </si>
  <si>
    <t>Zählergruppe G10 - G25</t>
  </si>
  <si>
    <t>Zählergruppe G40 - G100</t>
  </si>
  <si>
    <t xml:space="preserve">Zählergruppe G160 - G250 </t>
  </si>
  <si>
    <t>Zählergruppe G400 - G650</t>
  </si>
  <si>
    <t>Zählergruppe &gt; G650</t>
  </si>
  <si>
    <t>Zählergruppe G4 - G6</t>
  </si>
  <si>
    <t>Zählergruppe G160 - G250</t>
  </si>
  <si>
    <t>exkl. MwSt.</t>
  </si>
  <si>
    <t>Sofern zusätzlich ein Messwertregistriergerät oder Mengenumwerter gewünscht wird, ermittlen Sie die Preise für Messung gem. dem Tabellenblatt "Berechnung RLM".</t>
  </si>
  <si>
    <t>Messung</t>
  </si>
  <si>
    <t>Netzentgelte gesamt inklusive Messung</t>
  </si>
  <si>
    <t>Messung und Zusatzgeräte</t>
  </si>
  <si>
    <t>Zone</t>
  </si>
  <si>
    <t>von kW</t>
  </si>
  <si>
    <t>bis kW</t>
  </si>
  <si>
    <t>kW</t>
  </si>
  <si>
    <t>€/kW</t>
  </si>
  <si>
    <t>Ø Bh aller SLP- Kunden</t>
  </si>
  <si>
    <r>
      <t>Vorzonenpreis (VP</t>
    </r>
    <r>
      <rPr>
        <vertAlign val="subscript"/>
        <sz val="10"/>
        <rFont val="EnBW Sans Text"/>
        <family val="3"/>
      </rPr>
      <t>W</t>
    </r>
    <r>
      <rPr>
        <sz val="10"/>
        <rFont val="EnBW Sans Text"/>
        <family val="3"/>
      </rPr>
      <t>) Arbeit</t>
    </r>
  </si>
  <si>
    <r>
      <t>Durch VP</t>
    </r>
    <r>
      <rPr>
        <vertAlign val="subscript"/>
        <sz val="10"/>
        <rFont val="EnBW Sans Text"/>
        <family val="3"/>
      </rPr>
      <t>W</t>
    </r>
    <r>
      <rPr>
        <sz val="10"/>
        <rFont val="EnBW Sans Text"/>
        <family val="3"/>
      </rPr>
      <t xml:space="preserve"> abgegoltene Arbeit</t>
    </r>
  </si>
  <si>
    <r>
      <t>Vorzonenpreis (VP</t>
    </r>
    <r>
      <rPr>
        <vertAlign val="subscript"/>
        <sz val="10"/>
        <rFont val="EnBW Sans Text"/>
        <family val="3"/>
      </rPr>
      <t>P</t>
    </r>
    <r>
      <rPr>
        <sz val="10"/>
        <rFont val="EnBW Sans Text"/>
        <family val="3"/>
      </rPr>
      <t>) Leistung</t>
    </r>
  </si>
  <si>
    <r>
      <t>Durch VP</t>
    </r>
    <r>
      <rPr>
        <vertAlign val="subscript"/>
        <sz val="10"/>
        <rFont val="EnBW Sans Text"/>
        <family val="3"/>
      </rPr>
      <t>P</t>
    </r>
    <r>
      <rPr>
        <sz val="10"/>
        <rFont val="EnBW Sans Text"/>
        <family val="3"/>
      </rPr>
      <t xml:space="preserve"> abgegoltene Leistung</t>
    </r>
  </si>
  <si>
    <r>
      <t>(M</t>
    </r>
    <r>
      <rPr>
        <sz val="8"/>
        <color theme="0"/>
        <rFont val="EnBW Sans Text"/>
        <family val="3"/>
      </rPr>
      <t>1</t>
    </r>
    <r>
      <rPr>
        <sz val="10"/>
        <color theme="0"/>
        <rFont val="EnBW Sans Text"/>
        <family val="3"/>
      </rPr>
      <t>)</t>
    </r>
  </si>
  <si>
    <t>Berechnung der SLP Netzentgelte ab 01.01.2027</t>
  </si>
  <si>
    <t>Berechnung der RLM Netzentgelte ab 01.01.2027</t>
  </si>
  <si>
    <t>angegebene Arbeit</t>
  </si>
  <si>
    <t>angegebene Leistung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</si>
</sst>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.00\ &quot;€&quot;"/>
    <numFmt numFmtId="167" formatCode="_-* #,##0.00000\ _€_-;\-* #,##0.00000\ _€_-;_-* &quot;-&quot;?????\ _€_-;_-@_-"/>
    <numFmt numFmtId="168" formatCode="#,##0.00&quot; €/a&quot;"/>
    <numFmt numFmtId="169" formatCode="#,###\ &quot;kWh&quot;"/>
    <numFmt numFmtId="170" formatCode="#,###.0\ &quot;kWh/h&quot;"/>
    <numFmt numFmtId="171" formatCode="0.0000\ &quot;Ct/kWh&quot;"/>
    <numFmt numFmtId="172" formatCode="0.0000"/>
    <numFmt numFmtId="173" formatCode="#,###\ &quot;h&quot;"/>
    <numFmt numFmtId="174" formatCode="#,##0.00\ &quot;kWh/h/a&quot;"/>
    <numFmt numFmtId="175" formatCode="#,###\ &quot;kWh/h/a&quot;"/>
    <numFmt numFmtId="176" formatCode="0.000\ &quot;€/kW/h/a&quot;"/>
    <numFmt numFmtId="177" formatCode="#,##0.0000_ ;\-#,##0.0000\ "/>
    <numFmt numFmtId="178" formatCode="#,##0.000_ ;\-#,##0.000\ 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12"/>
      <name val="EnBW Sans Text"/>
      <family val="3"/>
    </font>
    <font>
      <sz val="10"/>
      <name val="EnBW Sans Text"/>
      <family val="3"/>
    </font>
    <font>
      <b/>
      <sz val="10"/>
      <name val="EnBW Sans Text"/>
      <family val="3"/>
    </font>
    <font>
      <b/>
      <sz val="10"/>
      <color theme="0"/>
      <name val="EnBW Sans Text"/>
      <family val="3"/>
    </font>
    <font>
      <u/>
      <sz val="10"/>
      <name val="EnBW Sans Text"/>
      <family val="3"/>
    </font>
    <font>
      <vertAlign val="subscript"/>
      <sz val="10"/>
      <name val="EnBW Sans Text"/>
      <family val="3"/>
    </font>
    <font>
      <b/>
      <sz val="11"/>
      <name val="EnBW Sans Text"/>
      <family val="3"/>
    </font>
    <font>
      <sz val="12"/>
      <name val="EnBW Sans Text"/>
      <family val="3"/>
    </font>
    <font>
      <b/>
      <sz val="11"/>
      <color theme="0"/>
      <name val="EnBW Sans Text"/>
      <family val="3"/>
    </font>
    <font>
      <sz val="10"/>
      <color theme="0"/>
      <name val="EnBW Sans Text"/>
      <family val="3"/>
    </font>
    <font>
      <sz val="8"/>
      <color theme="0"/>
      <name val="EnBW Sans Text"/>
      <family val="3"/>
    </font>
    <font>
      <sz val="11"/>
      <name val="EnBW Sans Text"/>
      <family val="3"/>
    </font>
    <font>
      <sz val="10"/>
      <color rgb="FFFF0000"/>
      <name val="EnBW Sans Text"/>
      <family val="3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0">
    <xf numFmtId="0" fontId="0" fillId="0" borderId="0" xfId="0"/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6" fillId="2" borderId="1" xfId="0" applyFont="1" applyFill="1" applyBorder="1" applyAlignment="1" applyProtection="1">
      <alignment horizontal="center"/>
      <protection hidden="1"/>
    </xf>
    <xf numFmtId="0" fontId="5" fillId="0" borderId="1" xfId="0" applyFont="1" applyBorder="1" applyProtection="1">
      <protection hidden="1"/>
    </xf>
    <xf numFmtId="169" fontId="5" fillId="2" borderId="1" xfId="1" applyNumberFormat="1" applyFont="1" applyFill="1" applyBorder="1" applyAlignment="1" applyProtection="1">
      <alignment horizontal="right"/>
      <protection locked="0" hidden="1"/>
    </xf>
    <xf numFmtId="0" fontId="5" fillId="0" borderId="0" xfId="0" applyFont="1" applyAlignment="1" applyProtection="1">
      <alignment horizontal="center"/>
      <protection hidden="1"/>
    </xf>
    <xf numFmtId="165" fontId="5" fillId="0" borderId="0" xfId="0" applyNumberFormat="1" applyFont="1" applyAlignment="1" applyProtection="1">
      <alignment horizontal="center"/>
      <protection hidden="1"/>
    </xf>
    <xf numFmtId="173" fontId="5" fillId="0" borderId="1" xfId="0" applyNumberFormat="1" applyFont="1" applyBorder="1" applyAlignment="1" applyProtection="1">
      <alignment horizontal="right"/>
      <protection hidden="1"/>
    </xf>
    <xf numFmtId="167" fontId="5" fillId="0" borderId="0" xfId="0" applyNumberFormat="1" applyFont="1" applyAlignment="1" applyProtection="1">
      <alignment horizontal="center"/>
      <protection hidden="1"/>
    </xf>
    <xf numFmtId="174" fontId="5" fillId="0" borderId="1" xfId="0" applyNumberFormat="1" applyFont="1" applyBorder="1" applyAlignment="1" applyProtection="1">
      <alignment horizontal="right"/>
      <protection hidden="1"/>
    </xf>
    <xf numFmtId="165" fontId="5" fillId="0" borderId="0" xfId="0" applyNumberFormat="1" applyFont="1" applyAlignment="1" applyProtection="1">
      <alignment horizontal="right"/>
      <protection hidden="1"/>
    </xf>
    <xf numFmtId="0" fontId="5" fillId="0" borderId="5" xfId="0" applyFont="1" applyBorder="1" applyProtection="1">
      <protection hidden="1"/>
    </xf>
    <xf numFmtId="7" fontId="5" fillId="0" borderId="1" xfId="2" applyNumberFormat="1" applyFont="1" applyBorder="1" applyAlignment="1" applyProtection="1">
      <alignment horizontal="right"/>
      <protection hidden="1"/>
    </xf>
    <xf numFmtId="0" fontId="5" fillId="0" borderId="5" xfId="0" applyFont="1" applyBorder="1" applyAlignment="1" applyProtection="1">
      <alignment wrapText="1"/>
      <protection hidden="1"/>
    </xf>
    <xf numFmtId="169" fontId="5" fillId="0" borderId="1" xfId="1" applyNumberFormat="1" applyFont="1" applyFill="1" applyBorder="1" applyAlignment="1" applyProtection="1">
      <alignment horizontal="right"/>
      <protection locked="0" hidden="1"/>
    </xf>
    <xf numFmtId="171" fontId="5" fillId="0" borderId="1" xfId="0" applyNumberFormat="1" applyFont="1" applyBorder="1" applyProtection="1">
      <protection hidden="1"/>
    </xf>
    <xf numFmtId="0" fontId="7" fillId="4" borderId="5" xfId="0" applyFont="1" applyFill="1" applyBorder="1" applyProtection="1">
      <protection hidden="1"/>
    </xf>
    <xf numFmtId="7" fontId="7" fillId="4" borderId="1" xfId="2" applyNumberFormat="1" applyFont="1" applyFill="1" applyBorder="1" applyAlignment="1" applyProtection="1">
      <alignment horizontal="right"/>
      <protection hidden="1"/>
    </xf>
    <xf numFmtId="0" fontId="6" fillId="0" borderId="0" xfId="0" applyFont="1" applyAlignment="1" applyProtection="1">
      <alignment horizontal="center"/>
      <protection hidden="1"/>
    </xf>
    <xf numFmtId="7" fontId="6" fillId="0" borderId="0" xfId="2" applyNumberFormat="1" applyFont="1" applyBorder="1" applyAlignment="1" applyProtection="1">
      <alignment horizontal="right"/>
      <protection hidden="1"/>
    </xf>
    <xf numFmtId="167" fontId="5" fillId="0" borderId="0" xfId="0" applyNumberFormat="1" applyFont="1" applyProtection="1">
      <protection hidden="1"/>
    </xf>
    <xf numFmtId="171" fontId="5" fillId="0" borderId="0" xfId="0" applyNumberFormat="1" applyFont="1" applyProtection="1">
      <protection hidden="1"/>
    </xf>
    <xf numFmtId="0" fontId="6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right"/>
      <protection hidden="1"/>
    </xf>
    <xf numFmtId="168" fontId="5" fillId="0" borderId="0" xfId="0" applyNumberFormat="1" applyFont="1" applyProtection="1">
      <protection hidden="1"/>
    </xf>
    <xf numFmtId="0" fontId="5" fillId="2" borderId="1" xfId="0" applyFont="1" applyFill="1" applyBorder="1" applyAlignment="1" applyProtection="1">
      <alignment horizontal="center"/>
      <protection locked="0" hidden="1"/>
    </xf>
    <xf numFmtId="168" fontId="5" fillId="0" borderId="0" xfId="0" applyNumberFormat="1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center"/>
      <protection locked="0" hidden="1"/>
    </xf>
    <xf numFmtId="168" fontId="5" fillId="0" borderId="2" xfId="0" applyNumberFormat="1" applyFont="1" applyBorder="1" applyProtection="1">
      <protection hidden="1"/>
    </xf>
    <xf numFmtId="168" fontId="5" fillId="0" borderId="3" xfId="0" applyNumberFormat="1" applyFont="1" applyBorder="1" applyProtection="1">
      <protection hidden="1"/>
    </xf>
    <xf numFmtId="168" fontId="5" fillId="0" borderId="4" xfId="0" applyNumberFormat="1" applyFont="1" applyBorder="1" applyProtection="1">
      <protection hidden="1"/>
    </xf>
    <xf numFmtId="168" fontId="7" fillId="4" borderId="4" xfId="0" applyNumberFormat="1" applyFont="1" applyFill="1" applyBorder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7" fontId="5" fillId="0" borderId="1" xfId="0" applyNumberFormat="1" applyFont="1" applyBorder="1" applyAlignment="1" applyProtection="1">
      <alignment horizontal="right"/>
      <protection hidden="1"/>
    </xf>
    <xf numFmtId="0" fontId="7" fillId="4" borderId="9" xfId="0" applyFont="1" applyFill="1" applyBorder="1" applyProtection="1">
      <protection hidden="1"/>
    </xf>
    <xf numFmtId="7" fontId="7" fillId="4" borderId="8" xfId="0" applyNumberFormat="1" applyFont="1" applyFill="1" applyBorder="1" applyAlignment="1" applyProtection="1">
      <alignment horizontal="right"/>
      <protection hidden="1"/>
    </xf>
    <xf numFmtId="0" fontId="8" fillId="0" borderId="0" xfId="0" applyFont="1" applyProtection="1">
      <protection hidden="1"/>
    </xf>
    <xf numFmtId="8" fontId="5" fillId="0" borderId="0" xfId="0" applyNumberFormat="1" applyFont="1" applyProtection="1">
      <protection hidden="1"/>
    </xf>
    <xf numFmtId="169" fontId="5" fillId="2" borderId="1" xfId="1" applyNumberFormat="1" applyFont="1" applyFill="1" applyBorder="1" applyAlignment="1" applyProtection="1">
      <alignment horizontal="center"/>
      <protection locked="0" hidden="1"/>
    </xf>
    <xf numFmtId="175" fontId="5" fillId="2" borderId="1" xfId="1" applyNumberFormat="1" applyFont="1" applyFill="1" applyBorder="1" applyAlignment="1" applyProtection="1">
      <alignment horizontal="center"/>
      <protection locked="0" hidden="1"/>
    </xf>
    <xf numFmtId="173" fontId="5" fillId="0" borderId="1" xfId="0" applyNumberFormat="1" applyFont="1" applyBorder="1" applyAlignment="1" applyProtection="1">
      <alignment horizontal="center"/>
      <protection hidden="1"/>
    </xf>
    <xf numFmtId="164" fontId="5" fillId="0" borderId="0" xfId="0" applyNumberFormat="1" applyFont="1" applyAlignment="1" applyProtection="1">
      <alignment horizontal="center"/>
      <protection hidden="1"/>
    </xf>
    <xf numFmtId="7" fontId="5" fillId="0" borderId="0" xfId="2" applyNumberFormat="1" applyFont="1" applyBorder="1" applyAlignment="1" applyProtection="1">
      <alignment horizontal="right"/>
      <protection hidden="1"/>
    </xf>
    <xf numFmtId="169" fontId="5" fillId="0" borderId="1" xfId="0" applyNumberFormat="1" applyFont="1" applyBorder="1" applyProtection="1">
      <protection hidden="1"/>
    </xf>
    <xf numFmtId="0" fontId="7" fillId="4" borderId="1" xfId="0" applyFont="1" applyFill="1" applyBorder="1" applyProtection="1">
      <protection hidden="1"/>
    </xf>
    <xf numFmtId="175" fontId="5" fillId="0" borderId="1" xfId="0" applyNumberFormat="1" applyFont="1" applyBorder="1" applyProtection="1">
      <protection hidden="1"/>
    </xf>
    <xf numFmtId="176" fontId="5" fillId="0" borderId="1" xfId="0" applyNumberFormat="1" applyFont="1" applyBorder="1" applyProtection="1">
      <protection hidden="1"/>
    </xf>
    <xf numFmtId="0" fontId="7" fillId="4" borderId="6" xfId="0" applyFont="1" applyFill="1" applyBorder="1" applyProtection="1">
      <protection hidden="1"/>
    </xf>
    <xf numFmtId="7" fontId="7" fillId="4" borderId="7" xfId="0" applyNumberFormat="1" applyFont="1" applyFill="1" applyBorder="1" applyProtection="1">
      <protection hidden="1"/>
    </xf>
    <xf numFmtId="0" fontId="5" fillId="0" borderId="0" xfId="0" applyFont="1" applyAlignment="1" applyProtection="1">
      <alignment wrapText="1"/>
      <protection hidden="1"/>
    </xf>
    <xf numFmtId="168" fontId="7" fillId="4" borderId="1" xfId="0" applyNumberFormat="1" applyFont="1" applyFill="1" applyBorder="1" applyProtection="1">
      <protection hidden="1"/>
    </xf>
    <xf numFmtId="167" fontId="5" fillId="0" borderId="0" xfId="0" applyNumberFormat="1" applyFont="1" applyAlignment="1" applyProtection="1">
      <alignment horizontal="right"/>
      <protection hidden="1"/>
    </xf>
    <xf numFmtId="7" fontId="7" fillId="4" borderId="1" xfId="0" applyNumberFormat="1" applyFont="1" applyFill="1" applyBorder="1" applyAlignment="1" applyProtection="1">
      <alignment horizontal="right"/>
      <protection hidden="1"/>
    </xf>
    <xf numFmtId="0" fontId="5" fillId="0" borderId="0" xfId="0" applyFont="1"/>
    <xf numFmtId="0" fontId="12" fillId="4" borderId="10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3" fillId="4" borderId="17" xfId="0" applyFont="1" applyFill="1" applyBorder="1" applyAlignment="1">
      <alignment horizontal="center"/>
    </xf>
    <xf numFmtId="0" fontId="13" fillId="4" borderId="19" xfId="0" applyFont="1" applyFill="1" applyBorder="1" applyAlignment="1">
      <alignment horizontal="right"/>
    </xf>
    <xf numFmtId="0" fontId="13" fillId="4" borderId="20" xfId="0" applyFont="1" applyFill="1" applyBorder="1" applyAlignment="1">
      <alignment horizontal="right"/>
    </xf>
    <xf numFmtId="0" fontId="13" fillId="4" borderId="17" xfId="0" applyFont="1" applyFill="1" applyBorder="1" applyAlignment="1">
      <alignment horizontal="right"/>
    </xf>
    <xf numFmtId="0" fontId="15" fillId="0" borderId="10" xfId="0" applyFont="1" applyBorder="1" applyAlignment="1">
      <alignment horizontal="center" vertical="center"/>
    </xf>
    <xf numFmtId="3" fontId="15" fillId="0" borderId="15" xfId="0" applyNumberFormat="1" applyFont="1" applyBorder="1" applyAlignment="1">
      <alignment vertical="center"/>
    </xf>
    <xf numFmtId="3" fontId="15" fillId="0" borderId="12" xfId="0" applyNumberFormat="1" applyFont="1" applyBorder="1" applyAlignment="1">
      <alignment vertical="center"/>
    </xf>
    <xf numFmtId="3" fontId="15" fillId="0" borderId="10" xfId="0" applyNumberFormat="1" applyFont="1" applyBorder="1" applyAlignment="1">
      <alignment vertical="center"/>
    </xf>
    <xf numFmtId="3" fontId="15" fillId="0" borderId="15" xfId="0" applyNumberFormat="1" applyFont="1" applyBorder="1" applyAlignment="1">
      <alignment horizontal="right" vertical="center"/>
    </xf>
    <xf numFmtId="3" fontId="15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5" fillId="3" borderId="13" xfId="0" applyFont="1" applyFill="1" applyBorder="1" applyAlignment="1">
      <alignment horizontal="center" vertical="center"/>
    </xf>
    <xf numFmtId="3" fontId="15" fillId="3" borderId="16" xfId="0" applyNumberFormat="1" applyFont="1" applyFill="1" applyBorder="1" applyAlignment="1">
      <alignment vertical="center"/>
    </xf>
    <xf numFmtId="3" fontId="15" fillId="3" borderId="14" xfId="0" applyNumberFormat="1" applyFont="1" applyFill="1" applyBorder="1" applyAlignment="1">
      <alignment vertical="center"/>
    </xf>
    <xf numFmtId="3" fontId="15" fillId="3" borderId="13" xfId="0" applyNumberFormat="1" applyFont="1" applyFill="1" applyBorder="1" applyAlignment="1">
      <alignment vertical="center"/>
    </xf>
    <xf numFmtId="3" fontId="15" fillId="3" borderId="16" xfId="0" applyNumberFormat="1" applyFont="1" applyFill="1" applyBorder="1" applyAlignment="1">
      <alignment horizontal="right" vertical="center"/>
    </xf>
    <xf numFmtId="3" fontId="15" fillId="3" borderId="0" xfId="0" applyNumberFormat="1" applyFont="1" applyFill="1" applyAlignment="1">
      <alignment horizontal="right" vertical="center"/>
    </xf>
    <xf numFmtId="0" fontId="15" fillId="0" borderId="13" xfId="0" applyFont="1" applyBorder="1" applyAlignment="1">
      <alignment horizontal="center" vertical="center"/>
    </xf>
    <xf numFmtId="3" fontId="15" fillId="0" borderId="16" xfId="0" applyNumberFormat="1" applyFont="1" applyBorder="1" applyAlignment="1">
      <alignment vertical="center"/>
    </xf>
    <xf numFmtId="3" fontId="15" fillId="0" borderId="14" xfId="0" applyNumberFormat="1" applyFont="1" applyBorder="1" applyAlignment="1">
      <alignment vertical="center"/>
    </xf>
    <xf numFmtId="3" fontId="15" fillId="0" borderId="13" xfId="0" applyNumberFormat="1" applyFont="1" applyBorder="1" applyAlignment="1">
      <alignment vertical="center"/>
    </xf>
    <xf numFmtId="3" fontId="15" fillId="0" borderId="16" xfId="0" applyNumberFormat="1" applyFont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0" fontId="15" fillId="0" borderId="17" xfId="0" applyFont="1" applyBorder="1" applyAlignment="1">
      <alignment horizontal="center" vertical="center"/>
    </xf>
    <xf numFmtId="3" fontId="15" fillId="0" borderId="18" xfId="0" applyNumberFormat="1" applyFont="1" applyBorder="1" applyAlignment="1">
      <alignment horizontal="right" vertical="center"/>
    </xf>
    <xf numFmtId="3" fontId="15" fillId="0" borderId="19" xfId="0" applyNumberFormat="1" applyFont="1" applyBorder="1" applyAlignment="1">
      <alignment horizontal="right" vertical="center"/>
    </xf>
    <xf numFmtId="0" fontId="15" fillId="3" borderId="17" xfId="0" applyFont="1" applyFill="1" applyBorder="1" applyAlignment="1">
      <alignment horizontal="center" vertical="center"/>
    </xf>
    <xf numFmtId="3" fontId="15" fillId="3" borderId="18" xfId="0" applyNumberFormat="1" applyFont="1" applyFill="1" applyBorder="1" applyAlignment="1">
      <alignment vertical="center"/>
    </xf>
    <xf numFmtId="3" fontId="15" fillId="3" borderId="20" xfId="0" applyNumberFormat="1" applyFont="1" applyFill="1" applyBorder="1" applyAlignment="1">
      <alignment vertical="center"/>
    </xf>
    <xf numFmtId="3" fontId="15" fillId="3" borderId="17" xfId="0" applyNumberFormat="1" applyFont="1" applyFill="1" applyBorder="1" applyAlignment="1">
      <alignment vertical="center"/>
    </xf>
    <xf numFmtId="3" fontId="15" fillId="0" borderId="12" xfId="0" applyNumberFormat="1" applyFont="1" applyBorder="1" applyAlignment="1">
      <alignment horizontal="right" vertical="center"/>
    </xf>
    <xf numFmtId="3" fontId="15" fillId="0" borderId="10" xfId="0" applyNumberFormat="1" applyFont="1" applyBorder="1" applyAlignment="1">
      <alignment horizontal="right" vertical="center"/>
    </xf>
    <xf numFmtId="3" fontId="15" fillId="3" borderId="14" xfId="0" applyNumberFormat="1" applyFont="1" applyFill="1" applyBorder="1" applyAlignment="1">
      <alignment horizontal="right" vertical="center"/>
    </xf>
    <xf numFmtId="3" fontId="15" fillId="3" borderId="13" xfId="0" applyNumberFormat="1" applyFont="1" applyFill="1" applyBorder="1" applyAlignment="1">
      <alignment horizontal="right" vertical="center"/>
    </xf>
    <xf numFmtId="3" fontId="15" fillId="0" borderId="14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horizontal="right" vertical="center"/>
    </xf>
    <xf numFmtId="3" fontId="15" fillId="3" borderId="18" xfId="0" applyNumberFormat="1" applyFont="1" applyFill="1" applyBorder="1" applyAlignment="1">
      <alignment horizontal="right" vertical="center"/>
    </xf>
    <xf numFmtId="3" fontId="15" fillId="3" borderId="20" xfId="0" applyNumberFormat="1" applyFont="1" applyFill="1" applyBorder="1" applyAlignment="1">
      <alignment horizontal="right" vertical="center"/>
    </xf>
    <xf numFmtId="3" fontId="15" fillId="3" borderId="17" xfId="0" applyNumberFormat="1" applyFont="1" applyFill="1" applyBorder="1" applyAlignment="1">
      <alignment horizontal="right" vertical="center"/>
    </xf>
    <xf numFmtId="166" fontId="5" fillId="0" borderId="0" xfId="0" applyNumberFormat="1" applyFont="1"/>
    <xf numFmtId="0" fontId="10" fillId="0" borderId="0" xfId="0" applyFont="1" applyProtection="1">
      <protection hidden="1"/>
    </xf>
    <xf numFmtId="169" fontId="5" fillId="0" borderId="1" xfId="0" applyNumberFormat="1" applyFont="1" applyBorder="1" applyAlignment="1" applyProtection="1">
      <alignment horizontal="right"/>
      <protection hidden="1"/>
    </xf>
    <xf numFmtId="0" fontId="5" fillId="0" borderId="0" xfId="0" applyFont="1" applyAlignment="1" applyProtection="1">
      <alignment horizontal="left"/>
      <protection hidden="1"/>
    </xf>
    <xf numFmtId="170" fontId="5" fillId="0" borderId="1" xfId="0" applyNumberFormat="1" applyFont="1" applyBorder="1" applyAlignment="1" applyProtection="1">
      <alignment horizontal="right"/>
      <protection hidden="1"/>
    </xf>
    <xf numFmtId="7" fontId="6" fillId="0" borderId="0" xfId="0" applyNumberFormat="1" applyFont="1" applyAlignment="1" applyProtection="1">
      <alignment horizontal="right"/>
      <protection hidden="1"/>
    </xf>
    <xf numFmtId="0" fontId="16" fillId="0" borderId="0" xfId="0" applyFont="1" applyAlignment="1">
      <alignment horizontal="right"/>
    </xf>
    <xf numFmtId="172" fontId="15" fillId="0" borderId="10" xfId="1" applyNumberFormat="1" applyFont="1" applyBorder="1" applyAlignment="1">
      <alignment horizontal="right" vertical="center"/>
    </xf>
    <xf numFmtId="172" fontId="15" fillId="3" borderId="13" xfId="1" applyNumberFormat="1" applyFont="1" applyFill="1" applyBorder="1" applyAlignment="1">
      <alignment horizontal="right" vertical="center"/>
    </xf>
    <xf numFmtId="172" fontId="15" fillId="0" borderId="13" xfId="1" applyNumberFormat="1" applyFont="1" applyBorder="1" applyAlignment="1">
      <alignment horizontal="right" vertical="center"/>
    </xf>
    <xf numFmtId="172" fontId="15" fillId="0" borderId="17" xfId="1" applyNumberFormat="1" applyFont="1" applyBorder="1" applyAlignment="1">
      <alignment horizontal="right" vertical="center"/>
    </xf>
    <xf numFmtId="166" fontId="15" fillId="0" borderId="10" xfId="1" applyNumberFormat="1" applyFont="1" applyBorder="1" applyAlignment="1">
      <alignment horizontal="right" vertical="center"/>
    </xf>
    <xf numFmtId="166" fontId="15" fillId="3" borderId="13" xfId="1" applyNumberFormat="1" applyFont="1" applyFill="1" applyBorder="1" applyAlignment="1">
      <alignment horizontal="right" vertical="center"/>
    </xf>
    <xf numFmtId="166" fontId="15" fillId="0" borderId="13" xfId="1" applyNumberFormat="1" applyFont="1" applyBorder="1" applyAlignment="1">
      <alignment horizontal="right" vertical="center"/>
    </xf>
    <xf numFmtId="166" fontId="15" fillId="0" borderId="17" xfId="1" applyNumberFormat="1" applyFont="1" applyBorder="1" applyAlignment="1">
      <alignment horizontal="right" vertical="center"/>
    </xf>
    <xf numFmtId="177" fontId="15" fillId="0" borderId="10" xfId="1" applyNumberFormat="1" applyFont="1" applyBorder="1" applyAlignment="1">
      <alignment vertical="center"/>
    </xf>
    <xf numFmtId="177" fontId="15" fillId="3" borderId="13" xfId="1" applyNumberFormat="1" applyFont="1" applyFill="1" applyBorder="1" applyAlignment="1">
      <alignment vertical="center"/>
    </xf>
    <xf numFmtId="177" fontId="15" fillId="0" borderId="13" xfId="1" applyNumberFormat="1" applyFont="1" applyBorder="1" applyAlignment="1">
      <alignment vertical="center"/>
    </xf>
    <xf numFmtId="177" fontId="15" fillId="3" borderId="17" xfId="1" applyNumberFormat="1" applyFont="1" applyFill="1" applyBorder="1" applyAlignment="1">
      <alignment vertical="center"/>
    </xf>
    <xf numFmtId="4" fontId="15" fillId="0" borderId="10" xfId="1" applyNumberFormat="1" applyFont="1" applyBorder="1" applyAlignment="1">
      <alignment vertical="center"/>
    </xf>
    <xf numFmtId="4" fontId="15" fillId="3" borderId="13" xfId="1" applyNumberFormat="1" applyFont="1" applyFill="1" applyBorder="1" applyAlignment="1">
      <alignment vertical="center"/>
    </xf>
    <xf numFmtId="4" fontId="15" fillId="0" borderId="13" xfId="1" applyNumberFormat="1" applyFont="1" applyBorder="1" applyAlignment="1">
      <alignment vertical="center"/>
    </xf>
    <xf numFmtId="4" fontId="15" fillId="3" borderId="17" xfId="1" applyNumberFormat="1" applyFont="1" applyFill="1" applyBorder="1" applyAlignment="1">
      <alignment vertical="center"/>
    </xf>
    <xf numFmtId="178" fontId="15" fillId="0" borderId="10" xfId="1" applyNumberFormat="1" applyFont="1" applyBorder="1" applyAlignment="1">
      <alignment horizontal="right" vertical="center"/>
    </xf>
    <xf numFmtId="178" fontId="15" fillId="3" borderId="13" xfId="1" applyNumberFormat="1" applyFont="1" applyFill="1" applyBorder="1" applyAlignment="1">
      <alignment horizontal="right" vertical="center"/>
    </xf>
    <xf numFmtId="178" fontId="15" fillId="0" borderId="13" xfId="1" applyNumberFormat="1" applyFont="1" applyBorder="1" applyAlignment="1">
      <alignment horizontal="right" vertical="center"/>
    </xf>
    <xf numFmtId="178" fontId="15" fillId="3" borderId="17" xfId="1" applyNumberFormat="1" applyFont="1" applyFill="1" applyBorder="1" applyAlignment="1">
      <alignment horizontal="right" vertical="center"/>
    </xf>
    <xf numFmtId="4" fontId="15" fillId="0" borderId="10" xfId="1" applyNumberFormat="1" applyFont="1" applyBorder="1" applyAlignment="1">
      <alignment horizontal="right" vertical="center"/>
    </xf>
    <xf numFmtId="4" fontId="15" fillId="3" borderId="13" xfId="1" applyNumberFormat="1" applyFont="1" applyFill="1" applyBorder="1" applyAlignment="1">
      <alignment horizontal="right" vertical="center"/>
    </xf>
    <xf numFmtId="4" fontId="15" fillId="0" borderId="13" xfId="1" applyNumberFormat="1" applyFont="1" applyBorder="1" applyAlignment="1">
      <alignment horizontal="right" vertical="center"/>
    </xf>
    <xf numFmtId="4" fontId="15" fillId="3" borderId="17" xfId="1" applyNumberFormat="1" applyFont="1" applyFill="1" applyBorder="1" applyAlignment="1">
      <alignment horizontal="right" vertical="center"/>
    </xf>
    <xf numFmtId="0" fontId="10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horizontal="left"/>
      <protection hidden="1"/>
    </xf>
    <xf numFmtId="0" fontId="13" fillId="4" borderId="0" xfId="0" applyFont="1" applyFill="1" applyAlignment="1">
      <alignment horizontal="center"/>
    </xf>
    <xf numFmtId="0" fontId="13" fillId="4" borderId="1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5" fillId="0" borderId="1" xfId="0" applyFont="1" applyBorder="1" applyAlignment="1" applyProtection="1">
      <alignment horizontal="left"/>
      <protection hidden="1"/>
    </xf>
    <xf numFmtId="0" fontId="7" fillId="4" borderId="1" xfId="0" applyFont="1" applyFill="1" applyBorder="1" applyAlignment="1" applyProtection="1">
      <alignment horizontal="left"/>
      <protection hidden="1"/>
    </xf>
  </cellXfs>
  <cellStyles count="3">
    <cellStyle name="Komma" xfId="1" builtinId="3"/>
    <cellStyle name="Standard" xfId="0" builtinId="0"/>
    <cellStyle name="Währung" xfId="2" builtinId="4"/>
  </cellStyles>
  <dxfs count="1">
    <dxf>
      <font>
        <b val="0"/>
        <i/>
        <condense val="0"/>
        <extend val="0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B1:H64"/>
  <sheetViews>
    <sheetView showGridLines="0" tabSelected="1" zoomScaleNormal="100" workbookViewId="0">
      <selection activeCell="C6" sqref="C6"/>
    </sheetView>
  </sheetViews>
  <sheetFormatPr baseColWidth="10" defaultColWidth="11.33203125" defaultRowHeight="13.2" x14ac:dyDescent="0.25"/>
  <cols>
    <col min="1" max="1" width="2.6640625" style="2" customWidth="1"/>
    <col min="2" max="2" width="55.109375" style="2" customWidth="1"/>
    <col min="3" max="3" width="19.33203125" style="2" bestFit="1" customWidth="1"/>
    <col min="4" max="4" width="8.109375" style="2" customWidth="1"/>
    <col min="5" max="5" width="11.6640625" style="2" customWidth="1"/>
    <col min="6" max="7" width="7.33203125" style="2" bestFit="1" customWidth="1"/>
    <col min="8" max="8" width="14.6640625" style="2" bestFit="1" customWidth="1"/>
    <col min="9" max="9" width="9.6640625" style="2" customWidth="1"/>
    <col min="10" max="10" width="5.109375" style="2" customWidth="1"/>
    <col min="11" max="16384" width="11.33203125" style="2"/>
  </cols>
  <sheetData>
    <row r="1" spans="2:6" ht="15.6" x14ac:dyDescent="0.3">
      <c r="B1" s="1" t="s">
        <v>108</v>
      </c>
    </row>
    <row r="2" spans="2:6" x14ac:dyDescent="0.25">
      <c r="B2" s="2" t="s">
        <v>65</v>
      </c>
    </row>
    <row r="3" spans="2:6" x14ac:dyDescent="0.25">
      <c r="B3" s="2" t="s">
        <v>91</v>
      </c>
    </row>
    <row r="4" spans="2:6" x14ac:dyDescent="0.25">
      <c r="B4" s="3"/>
      <c r="C4" s="4" t="s">
        <v>7</v>
      </c>
    </row>
    <row r="5" spans="2:6" ht="5.25" customHeight="1" x14ac:dyDescent="0.25"/>
    <row r="6" spans="2:6" x14ac:dyDescent="0.25">
      <c r="B6" s="5" t="s">
        <v>0</v>
      </c>
      <c r="C6" s="40"/>
      <c r="D6" s="7"/>
    </row>
    <row r="7" spans="2:6" ht="3.75" customHeight="1" x14ac:dyDescent="0.25">
      <c r="C7" s="8"/>
    </row>
    <row r="8" spans="2:6" x14ac:dyDescent="0.25">
      <c r="B8" s="5" t="s">
        <v>1</v>
      </c>
      <c r="C8" s="41"/>
      <c r="D8" s="7"/>
    </row>
    <row r="9" spans="2:6" ht="3.75" customHeight="1" x14ac:dyDescent="0.25">
      <c r="C9" s="8"/>
    </row>
    <row r="10" spans="2:6" x14ac:dyDescent="0.25">
      <c r="B10" s="5" t="s">
        <v>9</v>
      </c>
      <c r="C10" s="42" t="str">
        <f>IF(Leistung="","",IF(Arbeit/Leistung&gt;8760,"Unplausibler Wert",IF(Leistung&gt;0,Arbeit/Leistung,"")))</f>
        <v/>
      </c>
      <c r="D10" s="7"/>
      <c r="F10" s="10"/>
    </row>
    <row r="11" spans="2:6" x14ac:dyDescent="0.25">
      <c r="C11" s="43"/>
      <c r="D11" s="7"/>
      <c r="F11" s="10"/>
    </row>
    <row r="12" spans="2:6" x14ac:dyDescent="0.25">
      <c r="B12" s="3" t="s">
        <v>76</v>
      </c>
      <c r="C12" s="8"/>
      <c r="D12" s="7"/>
    </row>
    <row r="13" spans="2:6" ht="5.25" customHeight="1" x14ac:dyDescent="0.25">
      <c r="C13" s="7"/>
    </row>
    <row r="14" spans="2:6" ht="15.6" x14ac:dyDescent="0.35">
      <c r="B14" s="5" t="s">
        <v>102</v>
      </c>
      <c r="C14" s="14">
        <f>+VLOOKUP(Arbeit,Preisblatt!B7:F14,3,1)</f>
        <v>0</v>
      </c>
      <c r="D14" s="7"/>
      <c r="F14" s="44"/>
    </row>
    <row r="15" spans="2:6" ht="3.75" customHeight="1" x14ac:dyDescent="0.25">
      <c r="C15" s="10"/>
      <c r="F15" s="12"/>
    </row>
    <row r="16" spans="2:6" ht="15.6" x14ac:dyDescent="0.35">
      <c r="B16" s="5" t="s">
        <v>103</v>
      </c>
      <c r="C16" s="45">
        <f>+VLOOKUP(Arbeit,Preisblatt!B7:F14,4,1)</f>
        <v>0</v>
      </c>
      <c r="D16" s="7"/>
      <c r="F16" s="44"/>
    </row>
    <row r="17" spans="2:6" ht="3.75" customHeight="1" x14ac:dyDescent="0.25">
      <c r="C17" s="10"/>
      <c r="F17" s="12"/>
    </row>
    <row r="18" spans="2:6" x14ac:dyDescent="0.25">
      <c r="B18" s="5" t="s">
        <v>28</v>
      </c>
      <c r="C18" s="17">
        <f>IF(Arbeit="",0,+VLOOKUP(Arbeit,Preisblatt!B7:F14,5,1))</f>
        <v>0</v>
      </c>
      <c r="D18" s="7"/>
      <c r="F18" s="44"/>
    </row>
    <row r="19" spans="2:6" ht="3.75" customHeight="1" x14ac:dyDescent="0.25">
      <c r="C19" s="10"/>
      <c r="F19" s="12"/>
    </row>
    <row r="20" spans="2:6" x14ac:dyDescent="0.25">
      <c r="B20" s="5" t="s">
        <v>27</v>
      </c>
      <c r="C20" s="14">
        <f>+C18/100*(C6-C16)</f>
        <v>0</v>
      </c>
      <c r="D20" s="7"/>
      <c r="F20" s="44"/>
    </row>
    <row r="21" spans="2:6" ht="3.75" customHeight="1" x14ac:dyDescent="0.25">
      <c r="C21" s="10"/>
      <c r="F21" s="12"/>
    </row>
    <row r="22" spans="2:6" x14ac:dyDescent="0.25">
      <c r="B22" s="46" t="s">
        <v>29</v>
      </c>
      <c r="C22" s="19">
        <f>C20+C14</f>
        <v>0</v>
      </c>
      <c r="D22" s="7"/>
      <c r="F22" s="44"/>
    </row>
    <row r="23" spans="2:6" x14ac:dyDescent="0.25">
      <c r="C23" s="10"/>
      <c r="F23" s="12"/>
    </row>
    <row r="24" spans="2:6" ht="15.6" x14ac:dyDescent="0.35">
      <c r="B24" s="5" t="s">
        <v>104</v>
      </c>
      <c r="C24" s="14">
        <f>+VLOOKUP(bm,Preisblatt!B21:F30,3,1)</f>
        <v>0</v>
      </c>
      <c r="D24" s="7"/>
      <c r="F24" s="44"/>
    </row>
    <row r="25" spans="2:6" ht="3.75" customHeight="1" x14ac:dyDescent="0.25">
      <c r="C25" s="10"/>
      <c r="F25" s="12"/>
    </row>
    <row r="26" spans="2:6" ht="15.6" x14ac:dyDescent="0.35">
      <c r="B26" s="5" t="s">
        <v>105</v>
      </c>
      <c r="C26" s="47">
        <f>+VLOOKUP(bm,Preisblatt!B21:F30,4,1)</f>
        <v>0</v>
      </c>
      <c r="D26" s="7"/>
      <c r="F26" s="44"/>
    </row>
    <row r="27" spans="2:6" ht="3.75" customHeight="1" x14ac:dyDescent="0.25">
      <c r="C27" s="10"/>
      <c r="F27" s="12"/>
    </row>
    <row r="28" spans="2:6" x14ac:dyDescent="0.25">
      <c r="B28" s="5" t="s">
        <v>30</v>
      </c>
      <c r="C28" s="48">
        <f>IF(Leistung=0,0,+VLOOKUP(bm,Preisblatt!B21:F30,5,1))</f>
        <v>0</v>
      </c>
      <c r="D28" s="7"/>
      <c r="F28" s="44"/>
    </row>
    <row r="29" spans="2:6" ht="3.75" customHeight="1" x14ac:dyDescent="0.25">
      <c r="C29" s="10"/>
      <c r="F29" s="12"/>
    </row>
    <row r="30" spans="2:6" x14ac:dyDescent="0.25">
      <c r="B30" s="5" t="s">
        <v>31</v>
      </c>
      <c r="C30" s="14">
        <f>+C28*(C8-C26)</f>
        <v>0</v>
      </c>
      <c r="D30" s="7"/>
      <c r="F30" s="44"/>
    </row>
    <row r="31" spans="2:6" ht="3.75" customHeight="1" x14ac:dyDescent="0.25">
      <c r="C31" s="10"/>
      <c r="F31" s="12"/>
    </row>
    <row r="32" spans="2:6" x14ac:dyDescent="0.25">
      <c r="B32" s="46" t="s">
        <v>32</v>
      </c>
      <c r="C32" s="19">
        <f>C30+C24</f>
        <v>0</v>
      </c>
      <c r="D32" s="7"/>
      <c r="F32" s="44"/>
    </row>
    <row r="33" spans="2:8" ht="13.8" thickBot="1" x14ac:dyDescent="0.3">
      <c r="C33" s="10"/>
      <c r="F33" s="12"/>
    </row>
    <row r="34" spans="2:8" ht="13.8" thickBot="1" x14ac:dyDescent="0.3">
      <c r="B34" s="49" t="s">
        <v>77</v>
      </c>
      <c r="C34" s="50">
        <f>C32+C22</f>
        <v>0</v>
      </c>
      <c r="D34" s="3"/>
      <c r="E34" s="3"/>
      <c r="F34" s="21"/>
    </row>
    <row r="35" spans="2:8" x14ac:dyDescent="0.25">
      <c r="C35" s="10"/>
    </row>
    <row r="36" spans="2:8" x14ac:dyDescent="0.25">
      <c r="B36" s="5" t="s">
        <v>45</v>
      </c>
      <c r="C36" s="17" t="str">
        <f>IF(Arbeit&gt;0,C34/Arbeit*100,"")</f>
        <v/>
      </c>
      <c r="D36" s="7"/>
      <c r="F36" s="22"/>
    </row>
    <row r="37" spans="2:8" x14ac:dyDescent="0.25">
      <c r="C37" s="10"/>
      <c r="D37" s="7"/>
    </row>
    <row r="39" spans="2:8" x14ac:dyDescent="0.25">
      <c r="B39" s="3" t="s">
        <v>93</v>
      </c>
      <c r="C39" s="24" t="s">
        <v>21</v>
      </c>
      <c r="D39" s="7" t="s">
        <v>5</v>
      </c>
      <c r="E39" s="24" t="s">
        <v>22</v>
      </c>
      <c r="F39" s="7" t="s">
        <v>5</v>
      </c>
      <c r="G39" s="7"/>
    </row>
    <row r="40" spans="2:8" x14ac:dyDescent="0.25">
      <c r="C40" s="25"/>
      <c r="E40" s="24"/>
    </row>
    <row r="41" spans="2:8" x14ac:dyDescent="0.25">
      <c r="B41" s="2" t="s">
        <v>84</v>
      </c>
      <c r="C41" s="28">
        <v>49</v>
      </c>
      <c r="D41" s="27"/>
      <c r="E41" s="28">
        <v>311.5</v>
      </c>
      <c r="F41" s="27"/>
      <c r="G41" s="29"/>
      <c r="H41" s="30">
        <f>(IF(D41&lt;&gt;"",C41,0)+(IF(F41&lt;&gt;0,E41)))</f>
        <v>0</v>
      </c>
    </row>
    <row r="42" spans="2:8" x14ac:dyDescent="0.25">
      <c r="B42" s="2" t="s">
        <v>85</v>
      </c>
      <c r="C42" s="28">
        <v>244</v>
      </c>
      <c r="D42" s="27"/>
      <c r="E42" s="28">
        <v>311.5</v>
      </c>
      <c r="F42" s="27"/>
      <c r="G42" s="29"/>
      <c r="H42" s="31">
        <f t="shared" ref="H42:H45" si="0">(IF(D42&lt;&gt;"",C42,0)+(IF(F42&lt;&gt;0,E42)))</f>
        <v>0</v>
      </c>
    </row>
    <row r="43" spans="2:8" x14ac:dyDescent="0.25">
      <c r="B43" s="2" t="s">
        <v>86</v>
      </c>
      <c r="C43" s="28">
        <v>829</v>
      </c>
      <c r="D43" s="27"/>
      <c r="E43" s="28">
        <v>311.5</v>
      </c>
      <c r="F43" s="27"/>
      <c r="G43" s="29"/>
      <c r="H43" s="31">
        <f t="shared" si="0"/>
        <v>0</v>
      </c>
    </row>
    <row r="44" spans="2:8" x14ac:dyDescent="0.25">
      <c r="B44" s="51" t="s">
        <v>87</v>
      </c>
      <c r="C44" s="28">
        <v>949</v>
      </c>
      <c r="D44" s="27"/>
      <c r="E44" s="28">
        <v>311.5</v>
      </c>
      <c r="F44" s="27"/>
      <c r="G44" s="29"/>
      <c r="H44" s="31">
        <f t="shared" si="0"/>
        <v>0</v>
      </c>
    </row>
    <row r="45" spans="2:8" x14ac:dyDescent="0.25">
      <c r="B45" s="51" t="s">
        <v>88</v>
      </c>
      <c r="C45" s="28">
        <v>1130</v>
      </c>
      <c r="D45" s="27"/>
      <c r="E45" s="28">
        <v>311.5</v>
      </c>
      <c r="F45" s="27"/>
      <c r="G45" s="29"/>
      <c r="H45" s="31">
        <f t="shared" si="0"/>
        <v>0</v>
      </c>
    </row>
    <row r="46" spans="2:8" ht="12.75" customHeight="1" x14ac:dyDescent="0.25">
      <c r="C46" s="26"/>
      <c r="D46" s="26"/>
      <c r="E46" s="26"/>
      <c r="H46" s="52">
        <f>SUM(H41:H45)</f>
        <v>0</v>
      </c>
    </row>
    <row r="47" spans="2:8" x14ac:dyDescent="0.25">
      <c r="B47" s="34" t="s">
        <v>66</v>
      </c>
    </row>
    <row r="48" spans="2:8" x14ac:dyDescent="0.25">
      <c r="B48" s="2" t="s">
        <v>68</v>
      </c>
      <c r="C48" s="26">
        <v>385</v>
      </c>
      <c r="D48" s="27"/>
      <c r="H48" s="30">
        <f>IF(D48&lt;&gt;"",C48,0)</f>
        <v>0</v>
      </c>
    </row>
    <row r="49" spans="2:8" x14ac:dyDescent="0.25">
      <c r="B49" s="2" t="s">
        <v>67</v>
      </c>
      <c r="C49" s="26">
        <v>950</v>
      </c>
      <c r="D49" s="27"/>
      <c r="H49" s="32">
        <f>IF(D49&lt;&gt;"",C49,0)</f>
        <v>0</v>
      </c>
    </row>
    <row r="50" spans="2:8" x14ac:dyDescent="0.25">
      <c r="H50" s="33">
        <f>SUM(H48:H49)</f>
        <v>0</v>
      </c>
    </row>
    <row r="51" spans="2:8" ht="13.8" x14ac:dyDescent="0.25">
      <c r="B51" s="130" t="s">
        <v>94</v>
      </c>
      <c r="C51" s="130"/>
      <c r="D51" s="130"/>
      <c r="E51" s="130"/>
      <c r="F51" s="130"/>
    </row>
    <row r="52" spans="2:8" ht="6.15" customHeight="1" x14ac:dyDescent="0.25">
      <c r="C52" s="7"/>
    </row>
    <row r="53" spans="2:8" x14ac:dyDescent="0.25">
      <c r="B53" s="5" t="s">
        <v>6</v>
      </c>
      <c r="C53" s="35">
        <f>C22</f>
        <v>0</v>
      </c>
      <c r="D53" s="7"/>
      <c r="G53" s="7"/>
    </row>
    <row r="54" spans="2:8" ht="4.6500000000000004" customHeight="1" x14ac:dyDescent="0.25">
      <c r="C54" s="53"/>
    </row>
    <row r="55" spans="2:8" x14ac:dyDescent="0.25">
      <c r="B55" s="5" t="s">
        <v>11</v>
      </c>
      <c r="C55" s="35">
        <f>C32</f>
        <v>0</v>
      </c>
      <c r="D55" s="7"/>
      <c r="G55" s="7"/>
    </row>
    <row r="56" spans="2:8" ht="4.6500000000000004" customHeight="1" x14ac:dyDescent="0.25">
      <c r="C56" s="53"/>
    </row>
    <row r="57" spans="2:8" x14ac:dyDescent="0.25">
      <c r="B57" s="46" t="s">
        <v>77</v>
      </c>
      <c r="C57" s="54">
        <f>C34</f>
        <v>0</v>
      </c>
      <c r="D57" s="20"/>
      <c r="F57" s="3"/>
      <c r="G57" s="20"/>
    </row>
    <row r="58" spans="2:8" ht="4.6500000000000004" customHeight="1" x14ac:dyDescent="0.25">
      <c r="C58" s="12"/>
    </row>
    <row r="59" spans="2:8" x14ac:dyDescent="0.25">
      <c r="B59" s="5" t="s">
        <v>95</v>
      </c>
      <c r="C59" s="35">
        <f>H46+H50</f>
        <v>0</v>
      </c>
      <c r="D59" s="7"/>
      <c r="G59" s="7"/>
    </row>
    <row r="60" spans="2:8" ht="5.25" customHeight="1" thickBot="1" x14ac:dyDescent="0.3">
      <c r="C60" s="12"/>
    </row>
    <row r="61" spans="2:8" ht="13.8" thickBot="1" x14ac:dyDescent="0.3">
      <c r="B61" s="36" t="s">
        <v>4</v>
      </c>
      <c r="C61" s="37">
        <f>C57+C59</f>
        <v>0</v>
      </c>
      <c r="D61" s="20"/>
      <c r="F61" s="3"/>
      <c r="G61" s="20"/>
    </row>
    <row r="63" spans="2:8" x14ac:dyDescent="0.25">
      <c r="B63" s="38" t="s">
        <v>69</v>
      </c>
    </row>
    <row r="64" spans="2:8" x14ac:dyDescent="0.25">
      <c r="B64" s="2" t="s">
        <v>70</v>
      </c>
      <c r="C64" s="39">
        <f>IF(Arbeit&lt;5000000,Arbeit*0.03/100,0)</f>
        <v>0</v>
      </c>
    </row>
  </sheetData>
  <sheetProtection algorithmName="SHA-512" hashValue="Tx6xPkcDoX7n3d9VMfcqA1Vv3EJKHZjXFRbOlO6Equ/qlZU2HCMSbio9G+jBwfhkJZ4GbDOCxlm3tMNTRmlF6w==" saltValue="Lk/1iaQTZEBmMjGgaU/BlA==" spinCount="100000" sheet="1" selectLockedCells="1"/>
  <mergeCells count="1">
    <mergeCell ref="B51:F51"/>
  </mergeCells>
  <phoneticPr fontId="2" type="noConversion"/>
  <pageMargins left="0.31496062992125984" right="0.39370078740157483" top="0.98425196850393704" bottom="0.98425196850393704" header="0.51181102362204722" footer="0.51181102362204722"/>
  <pageSetup paperSize="9" scale="67" orientation="landscape" r:id="rId1"/>
  <headerFooter alignWithMargins="0">
    <oddHeader>&amp;R&amp;G</oddHeader>
    <oddFooter>&amp;C&amp;A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>
    <pageSetUpPr fitToPage="1"/>
  </sheetPr>
  <dimension ref="B1:I47"/>
  <sheetViews>
    <sheetView showGridLines="0" zoomScaleNormal="100" workbookViewId="0">
      <selection activeCell="C6" sqref="C6"/>
    </sheetView>
  </sheetViews>
  <sheetFormatPr baseColWidth="10" defaultColWidth="11.33203125" defaultRowHeight="13.2" x14ac:dyDescent="0.25"/>
  <cols>
    <col min="1" max="1" width="2.6640625" style="2" customWidth="1"/>
    <col min="2" max="2" width="53.109375" style="2" bestFit="1" customWidth="1"/>
    <col min="3" max="3" width="20.33203125" style="2" customWidth="1"/>
    <col min="4" max="4" width="7.33203125" style="2" customWidth="1"/>
    <col min="5" max="5" width="10.33203125" style="2" customWidth="1"/>
    <col min="6" max="7" width="7.33203125" style="2" bestFit="1" customWidth="1"/>
    <col min="8" max="8" width="5.33203125" style="2" customWidth="1"/>
    <col min="9" max="9" width="12.88671875" style="2" customWidth="1"/>
    <col min="10" max="10" width="5" style="2" bestFit="1" customWidth="1"/>
    <col min="11" max="11" width="4" style="2" bestFit="1" customWidth="1"/>
    <col min="12" max="12" width="3" style="2" bestFit="1" customWidth="1"/>
    <col min="13" max="16384" width="11.33203125" style="2"/>
  </cols>
  <sheetData>
    <row r="1" spans="2:6" ht="15.6" x14ac:dyDescent="0.3">
      <c r="B1" s="1" t="s">
        <v>107</v>
      </c>
    </row>
    <row r="2" spans="2:6" x14ac:dyDescent="0.25">
      <c r="B2" s="2" t="s">
        <v>65</v>
      </c>
    </row>
    <row r="3" spans="2:6" x14ac:dyDescent="0.25">
      <c r="B3" s="2" t="s">
        <v>91</v>
      </c>
    </row>
    <row r="4" spans="2:6" x14ac:dyDescent="0.25">
      <c r="B4" s="3"/>
      <c r="C4" s="4" t="s">
        <v>7</v>
      </c>
    </row>
    <row r="5" spans="2:6" ht="5.25" customHeight="1" x14ac:dyDescent="0.25"/>
    <row r="6" spans="2:6" x14ac:dyDescent="0.25">
      <c r="B6" s="5" t="s">
        <v>0</v>
      </c>
      <c r="C6" s="6"/>
      <c r="D6" s="7"/>
    </row>
    <row r="7" spans="2:6" ht="3.75" customHeight="1" x14ac:dyDescent="0.25">
      <c r="C7" s="8"/>
    </row>
    <row r="8" spans="2:6" x14ac:dyDescent="0.25">
      <c r="B8" s="5" t="s">
        <v>101</v>
      </c>
      <c r="C8" s="9">
        <v>2000</v>
      </c>
      <c r="D8" s="7"/>
      <c r="F8" s="10"/>
    </row>
    <row r="9" spans="2:6" ht="3.75" customHeight="1" x14ac:dyDescent="0.25">
      <c r="C9" s="8"/>
    </row>
    <row r="10" spans="2:6" x14ac:dyDescent="0.25">
      <c r="B10" s="5" t="s">
        <v>8</v>
      </c>
      <c r="C10" s="11">
        <f>Arbeit/C8</f>
        <v>0</v>
      </c>
      <c r="D10" s="7"/>
      <c r="F10" s="10"/>
    </row>
    <row r="11" spans="2:6" x14ac:dyDescent="0.25">
      <c r="C11" s="8"/>
      <c r="D11" s="7"/>
      <c r="F11" s="10"/>
    </row>
    <row r="12" spans="2:6" x14ac:dyDescent="0.25">
      <c r="B12" s="3" t="s">
        <v>76</v>
      </c>
      <c r="C12" s="8"/>
      <c r="D12" s="7"/>
    </row>
    <row r="13" spans="2:6" ht="3.75" customHeight="1" x14ac:dyDescent="0.25">
      <c r="C13" s="10"/>
      <c r="F13" s="12"/>
    </row>
    <row r="14" spans="2:6" x14ac:dyDescent="0.25">
      <c r="B14" s="13" t="s">
        <v>71</v>
      </c>
      <c r="C14" s="14">
        <f>+VLOOKUP(Arbeit,Preisblatt!I7:M13,3,1)</f>
        <v>0</v>
      </c>
      <c r="D14" s="3"/>
      <c r="E14" s="3"/>
    </row>
    <row r="15" spans="2:6" ht="3.75" customHeight="1" x14ac:dyDescent="0.25">
      <c r="C15" s="10"/>
    </row>
    <row r="16" spans="2:6" x14ac:dyDescent="0.25">
      <c r="B16" s="15" t="s">
        <v>72</v>
      </c>
      <c r="C16" s="16">
        <f>+VLOOKUP(Arbeit,Preisblatt!I7:M13,4,1)</f>
        <v>0</v>
      </c>
    </row>
    <row r="17" spans="2:9" ht="3.75" customHeight="1" x14ac:dyDescent="0.25">
      <c r="C17" s="10"/>
    </row>
    <row r="18" spans="2:9" x14ac:dyDescent="0.25">
      <c r="B18" s="13" t="s">
        <v>26</v>
      </c>
      <c r="C18" s="17">
        <f>IF(Arbeit=0,0,+VLOOKUP(Arbeit,Preisblatt!I7:M13,5,1))</f>
        <v>0</v>
      </c>
    </row>
    <row r="19" spans="2:9" ht="3.75" customHeight="1" x14ac:dyDescent="0.25">
      <c r="C19" s="10"/>
    </row>
    <row r="20" spans="2:9" x14ac:dyDescent="0.25">
      <c r="B20" s="13" t="s">
        <v>25</v>
      </c>
      <c r="C20" s="14">
        <f>+C18/100*(C6-C16)</f>
        <v>0</v>
      </c>
    </row>
    <row r="21" spans="2:9" ht="3.75" customHeight="1" x14ac:dyDescent="0.25">
      <c r="C21" s="10"/>
    </row>
    <row r="22" spans="2:9" x14ac:dyDescent="0.25">
      <c r="B22" s="18" t="s">
        <v>77</v>
      </c>
      <c r="C22" s="19">
        <f>C20+C14</f>
        <v>0</v>
      </c>
    </row>
    <row r="23" spans="2:9" x14ac:dyDescent="0.25">
      <c r="B23" s="3"/>
      <c r="C23" s="20"/>
      <c r="D23" s="20"/>
      <c r="E23" s="3"/>
      <c r="F23" s="21"/>
    </row>
    <row r="24" spans="2:9" x14ac:dyDescent="0.25">
      <c r="B24" s="5" t="s">
        <v>3</v>
      </c>
      <c r="C24" s="17" t="str">
        <f>IF(C10&gt;0,C22/Arbeit*100,"")</f>
        <v/>
      </c>
      <c r="D24" s="7"/>
      <c r="F24" s="22"/>
    </row>
    <row r="25" spans="2:9" x14ac:dyDescent="0.25">
      <c r="C25" s="23"/>
      <c r="D25" s="7"/>
      <c r="F25" s="22"/>
    </row>
    <row r="27" spans="2:9" x14ac:dyDescent="0.25">
      <c r="B27" s="3" t="s">
        <v>93</v>
      </c>
      <c r="C27" s="24" t="s">
        <v>21</v>
      </c>
      <c r="D27" s="7" t="s">
        <v>5</v>
      </c>
      <c r="E27" s="24" t="s">
        <v>22</v>
      </c>
      <c r="F27" s="7" t="s">
        <v>5</v>
      </c>
      <c r="G27" s="7"/>
    </row>
    <row r="28" spans="2:9" x14ac:dyDescent="0.25">
      <c r="E28" s="25"/>
    </row>
    <row r="29" spans="2:9" x14ac:dyDescent="0.25">
      <c r="B29" s="2" t="s">
        <v>89</v>
      </c>
      <c r="C29" s="26">
        <v>25.2</v>
      </c>
      <c r="D29" s="27"/>
      <c r="E29" s="28">
        <v>5.7</v>
      </c>
      <c r="F29" s="27"/>
      <c r="G29" s="29"/>
      <c r="I29" s="30">
        <f>(IF(D29&lt;&gt;"",C29,0)+(IF(F29&lt;&gt;0,E29)))</f>
        <v>0</v>
      </c>
    </row>
    <row r="30" spans="2:9" x14ac:dyDescent="0.25">
      <c r="B30" s="2" t="s">
        <v>84</v>
      </c>
      <c r="C30" s="26">
        <v>49</v>
      </c>
      <c r="D30" s="27"/>
      <c r="E30" s="28">
        <v>5.7</v>
      </c>
      <c r="F30" s="27"/>
      <c r="G30" s="29"/>
      <c r="I30" s="31">
        <f t="shared" ref="I30:I32" si="0">(IF(D30&lt;&gt;"",C30,0)+(IF(F30&lt;&gt;0,E30)))</f>
        <v>0</v>
      </c>
    </row>
    <row r="31" spans="2:9" x14ac:dyDescent="0.25">
      <c r="B31" s="2" t="s">
        <v>85</v>
      </c>
      <c r="C31" s="26">
        <v>244</v>
      </c>
      <c r="D31" s="27"/>
      <c r="E31" s="28">
        <v>5.7</v>
      </c>
      <c r="F31" s="27"/>
      <c r="G31" s="29"/>
      <c r="I31" s="31">
        <f t="shared" si="0"/>
        <v>0</v>
      </c>
    </row>
    <row r="32" spans="2:9" x14ac:dyDescent="0.25">
      <c r="B32" s="2" t="s">
        <v>90</v>
      </c>
      <c r="C32" s="26">
        <v>829</v>
      </c>
      <c r="D32" s="27"/>
      <c r="E32" s="28">
        <v>5.7</v>
      </c>
      <c r="F32" s="27"/>
      <c r="G32" s="29"/>
      <c r="I32" s="32">
        <f t="shared" si="0"/>
        <v>0</v>
      </c>
    </row>
    <row r="33" spans="2:9" x14ac:dyDescent="0.25">
      <c r="G33" s="24"/>
      <c r="I33" s="33">
        <f>SUM(I29:I32)</f>
        <v>0</v>
      </c>
    </row>
    <row r="35" spans="2:9" x14ac:dyDescent="0.25">
      <c r="B35" s="131" t="s">
        <v>94</v>
      </c>
      <c r="C35" s="131"/>
      <c r="D35" s="131"/>
      <c r="E35" s="131"/>
      <c r="F35" s="131"/>
    </row>
    <row r="36" spans="2:9" ht="6.15" customHeight="1" x14ac:dyDescent="0.25">
      <c r="C36" s="7"/>
    </row>
    <row r="37" spans="2:9" x14ac:dyDescent="0.25">
      <c r="B37" s="18" t="s">
        <v>77</v>
      </c>
      <c r="C37" s="19">
        <f>C22</f>
        <v>0</v>
      </c>
      <c r="D37" s="20"/>
      <c r="F37" s="3"/>
      <c r="G37" s="20"/>
    </row>
    <row r="38" spans="2:9" ht="5.25" customHeight="1" x14ac:dyDescent="0.25">
      <c r="C38" s="12"/>
    </row>
    <row r="39" spans="2:9" x14ac:dyDescent="0.25">
      <c r="B39" s="5" t="s">
        <v>93</v>
      </c>
      <c r="C39" s="35">
        <f>I33</f>
        <v>0</v>
      </c>
      <c r="D39" s="7"/>
      <c r="G39" s="7"/>
    </row>
    <row r="40" spans="2:9" ht="5.25" customHeight="1" thickBot="1" x14ac:dyDescent="0.3">
      <c r="C40" s="12"/>
    </row>
    <row r="41" spans="2:9" ht="13.8" thickBot="1" x14ac:dyDescent="0.3">
      <c r="B41" s="36" t="s">
        <v>4</v>
      </c>
      <c r="C41" s="37">
        <f>C37+C39</f>
        <v>0</v>
      </c>
      <c r="D41" s="20"/>
      <c r="F41" s="3"/>
      <c r="G41" s="20"/>
    </row>
    <row r="43" spans="2:9" x14ac:dyDescent="0.25">
      <c r="B43" s="38" t="s">
        <v>69</v>
      </c>
    </row>
    <row r="44" spans="2:9" x14ac:dyDescent="0.25">
      <c r="B44" s="2" t="s">
        <v>70</v>
      </c>
      <c r="C44" s="39">
        <f>IF(Arbeit&lt;5000000,Arbeit*0.03/100,0)</f>
        <v>0</v>
      </c>
    </row>
    <row r="46" spans="2:9" x14ac:dyDescent="0.25">
      <c r="B46" s="38" t="s">
        <v>64</v>
      </c>
    </row>
    <row r="47" spans="2:9" x14ac:dyDescent="0.25">
      <c r="B47" s="2" t="s">
        <v>92</v>
      </c>
    </row>
  </sheetData>
  <sheetProtection algorithmName="SHA-512" hashValue="DCOMDdZDFx+O+bawjKkdt3G6lP9DDr3VWPo9vwrbul6VtrdeT7v48DEPFCapZ6cyWSTVYS07jPFFpOr+hGui+Q==" saltValue="ev/Jj5HOAhMWMRINmIfeww==" spinCount="100000" sheet="1" selectLockedCells="1"/>
  <mergeCells count="1">
    <mergeCell ref="B35:F35"/>
  </mergeCells>
  <phoneticPr fontId="2" type="noConversion"/>
  <conditionalFormatting sqref="C6 C16">
    <cfRule type="cellIs" dxfId="0" priority="1" stopIfTrue="1" operator="greaterThan">
      <formula>1499999</formula>
    </cfRule>
  </conditionalFormatting>
  <dataValidations count="1">
    <dataValidation type="whole" errorStyle="warning" operator="lessThan" allowBlank="1" showErrorMessage="1" errorTitle="Anfragehinweis" error="Die angefragte Menge überschreitet die Grenze der Belieferung als Standardlastprofilkunde gemäß EnWG!" promptTitle="Anfragehinweis" prompt="Die angefragte Menge überschreitet die Grenze der Belieferung als Standardlastprofilkunde gemäß EnWG!" sqref="C6" xr:uid="{00000000-0002-0000-0100-000000000000}">
      <formula1>1500000</formula1>
    </dataValidation>
  </dataValidations>
  <pageMargins left="0.31496062992125984" right="0.39370078740157483" top="0.98425196850393704" bottom="0.98425196850393704" header="0.51181102362204722" footer="0.51181102362204722"/>
  <pageSetup paperSize="9" scale="84" orientation="landscape" r:id="rId1"/>
  <headerFooter alignWithMargins="0">
    <oddHeader>&amp;R&amp;G</oddHeader>
    <oddFooter>&amp;C&amp;A</oddFooter>
  </headerFooter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>
    <pageSetUpPr fitToPage="1"/>
  </sheetPr>
  <dimension ref="A1:N54"/>
  <sheetViews>
    <sheetView showGridLines="0" topLeftCell="B1" zoomScaleNormal="100" workbookViewId="0">
      <selection activeCell="L25" sqref="L25"/>
    </sheetView>
  </sheetViews>
  <sheetFormatPr baseColWidth="10" defaultColWidth="11.33203125" defaultRowHeight="13.2" x14ac:dyDescent="0.25"/>
  <cols>
    <col min="1" max="1" width="10.77734375" style="55" customWidth="1"/>
    <col min="2" max="2" width="13.88671875" style="55" customWidth="1"/>
    <col min="3" max="3" width="14.88671875" style="55" customWidth="1"/>
    <col min="4" max="4" width="20.6640625" style="55" customWidth="1"/>
    <col min="5" max="5" width="20.88671875" style="55" customWidth="1"/>
    <col min="6" max="6" width="22.88671875" style="55" customWidth="1"/>
    <col min="7" max="7" width="11.6640625" style="55" customWidth="1"/>
    <col min="8" max="8" width="11.88671875" style="55" customWidth="1"/>
    <col min="9" max="10" width="12.5546875" style="55" customWidth="1"/>
    <col min="11" max="11" width="20" style="55" customWidth="1"/>
    <col min="12" max="12" width="20.6640625" style="55" customWidth="1"/>
    <col min="13" max="13" width="22.33203125" style="55" customWidth="1"/>
    <col min="14" max="16384" width="11.33203125" style="55"/>
  </cols>
  <sheetData>
    <row r="1" spans="1:14" x14ac:dyDescent="0.25">
      <c r="F1" s="105"/>
    </row>
    <row r="2" spans="1:14" ht="15.6" x14ac:dyDescent="0.3">
      <c r="A2" s="134" t="s">
        <v>82</v>
      </c>
      <c r="B2" s="134"/>
      <c r="C2" s="134"/>
      <c r="D2" s="134"/>
      <c r="E2" s="134"/>
      <c r="F2" s="134"/>
      <c r="H2" s="134" t="s">
        <v>81</v>
      </c>
      <c r="I2" s="137"/>
      <c r="J2" s="137"/>
      <c r="K2" s="137"/>
      <c r="L2" s="137"/>
      <c r="M2" s="137"/>
    </row>
    <row r="3" spans="1:14" ht="13.8" thickBot="1" x14ac:dyDescent="0.3"/>
    <row r="4" spans="1:14" ht="41.4" x14ac:dyDescent="0.25">
      <c r="A4" s="56" t="s">
        <v>96</v>
      </c>
      <c r="B4" s="135" t="s">
        <v>12</v>
      </c>
      <c r="C4" s="136"/>
      <c r="D4" s="56" t="s">
        <v>73</v>
      </c>
      <c r="E4" s="57" t="s">
        <v>74</v>
      </c>
      <c r="F4" s="57" t="s">
        <v>13</v>
      </c>
      <c r="H4" s="56" t="s">
        <v>96</v>
      </c>
      <c r="I4" s="135" t="s">
        <v>12</v>
      </c>
      <c r="J4" s="136"/>
      <c r="K4" s="56" t="s">
        <v>73</v>
      </c>
      <c r="L4" s="57" t="s">
        <v>74</v>
      </c>
      <c r="M4" s="57" t="s">
        <v>13</v>
      </c>
    </row>
    <row r="5" spans="1:14" s="59" customFormat="1" x14ac:dyDescent="0.25">
      <c r="A5" s="58"/>
      <c r="B5" s="132" t="s">
        <v>14</v>
      </c>
      <c r="C5" s="133"/>
      <c r="D5" s="58" t="s">
        <v>23</v>
      </c>
      <c r="E5" s="58" t="s">
        <v>24</v>
      </c>
      <c r="F5" s="58" t="s">
        <v>15</v>
      </c>
      <c r="H5" s="58"/>
      <c r="I5" s="132" t="s">
        <v>14</v>
      </c>
      <c r="J5" s="133"/>
      <c r="K5" s="58" t="s">
        <v>37</v>
      </c>
      <c r="L5" s="58" t="s">
        <v>106</v>
      </c>
      <c r="M5" s="58" t="s">
        <v>15</v>
      </c>
    </row>
    <row r="6" spans="1:14" ht="13.8" thickBot="1" x14ac:dyDescent="0.3">
      <c r="A6" s="60" t="s">
        <v>16</v>
      </c>
      <c r="B6" s="61" t="s">
        <v>17</v>
      </c>
      <c r="C6" s="62" t="s">
        <v>18</v>
      </c>
      <c r="D6" s="63" t="s">
        <v>19</v>
      </c>
      <c r="E6" s="63" t="s">
        <v>2</v>
      </c>
      <c r="F6" s="63" t="s">
        <v>20</v>
      </c>
      <c r="H6" s="60" t="s">
        <v>16</v>
      </c>
      <c r="I6" s="61" t="s">
        <v>17</v>
      </c>
      <c r="J6" s="62" t="s">
        <v>18</v>
      </c>
      <c r="K6" s="63" t="s">
        <v>19</v>
      </c>
      <c r="L6" s="63" t="s">
        <v>2</v>
      </c>
      <c r="M6" s="63" t="s">
        <v>20</v>
      </c>
    </row>
    <row r="7" spans="1:14" ht="13.8" x14ac:dyDescent="0.25">
      <c r="A7" s="64" t="s">
        <v>46</v>
      </c>
      <c r="B7" s="65">
        <v>0</v>
      </c>
      <c r="C7" s="66">
        <v>1750000</v>
      </c>
      <c r="D7" s="118">
        <v>0</v>
      </c>
      <c r="E7" s="67">
        <v>0</v>
      </c>
      <c r="F7" s="114">
        <v>0.55769999999999997</v>
      </c>
      <c r="H7" s="64" t="s">
        <v>38</v>
      </c>
      <c r="I7" s="68">
        <v>0</v>
      </c>
      <c r="J7" s="69">
        <v>10000</v>
      </c>
      <c r="K7" s="110">
        <v>0</v>
      </c>
      <c r="L7" s="69">
        <v>0</v>
      </c>
      <c r="M7" s="106">
        <v>3.0505</v>
      </c>
      <c r="N7" s="70"/>
    </row>
    <row r="8" spans="1:14" ht="13.8" x14ac:dyDescent="0.25">
      <c r="A8" s="71" t="s">
        <v>47</v>
      </c>
      <c r="B8" s="72">
        <v>1750000</v>
      </c>
      <c r="C8" s="73">
        <v>2000000</v>
      </c>
      <c r="D8" s="119">
        <v>9759.75</v>
      </c>
      <c r="E8" s="74">
        <v>1750000</v>
      </c>
      <c r="F8" s="115">
        <v>0.50070000000000003</v>
      </c>
      <c r="H8" s="71" t="s">
        <v>39</v>
      </c>
      <c r="I8" s="75">
        <v>10000</v>
      </c>
      <c r="J8" s="76">
        <v>20000</v>
      </c>
      <c r="K8" s="111">
        <v>305.05</v>
      </c>
      <c r="L8" s="76">
        <v>10000</v>
      </c>
      <c r="M8" s="107">
        <v>3.0477000000000003</v>
      </c>
      <c r="N8" s="70"/>
    </row>
    <row r="9" spans="1:14" ht="13.8" x14ac:dyDescent="0.25">
      <c r="A9" s="77" t="s">
        <v>48</v>
      </c>
      <c r="B9" s="78">
        <v>2000000</v>
      </c>
      <c r="C9" s="79">
        <v>3000000</v>
      </c>
      <c r="D9" s="120">
        <v>11011.5</v>
      </c>
      <c r="E9" s="80">
        <v>2000000</v>
      </c>
      <c r="F9" s="116">
        <v>0.47399999999999998</v>
      </c>
      <c r="H9" s="77" t="s">
        <v>40</v>
      </c>
      <c r="I9" s="81">
        <v>20000</v>
      </c>
      <c r="J9" s="82">
        <v>100000</v>
      </c>
      <c r="K9" s="112">
        <v>609.82000000000005</v>
      </c>
      <c r="L9" s="82">
        <v>20000</v>
      </c>
      <c r="M9" s="108">
        <v>3.0326</v>
      </c>
      <c r="N9" s="70"/>
    </row>
    <row r="10" spans="1:14" ht="13.8" x14ac:dyDescent="0.25">
      <c r="A10" s="71" t="s">
        <v>49</v>
      </c>
      <c r="B10" s="72">
        <v>3000000</v>
      </c>
      <c r="C10" s="73">
        <v>5000000</v>
      </c>
      <c r="D10" s="119">
        <v>15751.5</v>
      </c>
      <c r="E10" s="74">
        <v>3000000</v>
      </c>
      <c r="F10" s="115">
        <v>0.42349999999999999</v>
      </c>
      <c r="H10" s="71" t="s">
        <v>41</v>
      </c>
      <c r="I10" s="75">
        <v>100000</v>
      </c>
      <c r="J10" s="76">
        <v>250000</v>
      </c>
      <c r="K10" s="111">
        <v>3035.9</v>
      </c>
      <c r="L10" s="76">
        <v>100000</v>
      </c>
      <c r="M10" s="107">
        <v>2.9939999999999998</v>
      </c>
      <c r="N10" s="70"/>
    </row>
    <row r="11" spans="1:14" ht="13.8" x14ac:dyDescent="0.25">
      <c r="A11" s="77" t="s">
        <v>50</v>
      </c>
      <c r="B11" s="78">
        <v>5000000</v>
      </c>
      <c r="C11" s="79">
        <v>7500000</v>
      </c>
      <c r="D11" s="120">
        <v>24221.5</v>
      </c>
      <c r="E11" s="80">
        <v>5000000</v>
      </c>
      <c r="F11" s="116">
        <v>0.37030000000000002</v>
      </c>
      <c r="H11" s="77" t="s">
        <v>42</v>
      </c>
      <c r="I11" s="81">
        <v>250000</v>
      </c>
      <c r="J11" s="82">
        <v>500000</v>
      </c>
      <c r="K11" s="112">
        <v>7526.9</v>
      </c>
      <c r="L11" s="82">
        <v>250000</v>
      </c>
      <c r="M11" s="108">
        <v>2.9274999999999998</v>
      </c>
      <c r="N11" s="70"/>
    </row>
    <row r="12" spans="1:14" ht="13.8" x14ac:dyDescent="0.25">
      <c r="A12" s="71" t="s">
        <v>51</v>
      </c>
      <c r="B12" s="72">
        <v>7500000</v>
      </c>
      <c r="C12" s="73">
        <v>15000000</v>
      </c>
      <c r="D12" s="119">
        <v>33479</v>
      </c>
      <c r="E12" s="74">
        <v>7500000</v>
      </c>
      <c r="F12" s="115">
        <v>0.30509999999999998</v>
      </c>
      <c r="H12" s="71" t="s">
        <v>43</v>
      </c>
      <c r="I12" s="75">
        <v>500000</v>
      </c>
      <c r="J12" s="76">
        <v>1000000</v>
      </c>
      <c r="K12" s="111">
        <v>14845.65</v>
      </c>
      <c r="L12" s="76">
        <v>500000</v>
      </c>
      <c r="M12" s="107">
        <v>2.8102999999999998</v>
      </c>
      <c r="N12" s="70"/>
    </row>
    <row r="13" spans="1:14" ht="14.4" thickBot="1" x14ac:dyDescent="0.3">
      <c r="A13" s="77" t="s">
        <v>52</v>
      </c>
      <c r="B13" s="78">
        <v>15000000</v>
      </c>
      <c r="C13" s="79">
        <v>30000000</v>
      </c>
      <c r="D13" s="120">
        <v>56361.5</v>
      </c>
      <c r="E13" s="80">
        <v>15000000</v>
      </c>
      <c r="F13" s="116">
        <v>0.24399999999999999</v>
      </c>
      <c r="H13" s="83" t="s">
        <v>44</v>
      </c>
      <c r="I13" s="84">
        <v>1000000</v>
      </c>
      <c r="J13" s="85"/>
      <c r="K13" s="113">
        <v>28897.15</v>
      </c>
      <c r="L13" s="85">
        <v>1000000</v>
      </c>
      <c r="M13" s="109">
        <v>2.67</v>
      </c>
      <c r="N13" s="70"/>
    </row>
    <row r="14" spans="1:14" ht="14.4" thickBot="1" x14ac:dyDescent="0.3">
      <c r="A14" s="86" t="s">
        <v>53</v>
      </c>
      <c r="B14" s="87">
        <v>30000000</v>
      </c>
      <c r="C14" s="88"/>
      <c r="D14" s="121">
        <v>92961.5</v>
      </c>
      <c r="E14" s="89">
        <v>30000000</v>
      </c>
      <c r="F14" s="117">
        <v>0.1845</v>
      </c>
      <c r="N14" s="70"/>
    </row>
    <row r="15" spans="1:14" x14ac:dyDescent="0.25">
      <c r="N15" s="70"/>
    </row>
    <row r="16" spans="1:14" ht="15.6" x14ac:dyDescent="0.3">
      <c r="A16" s="134" t="s">
        <v>83</v>
      </c>
      <c r="B16" s="134"/>
      <c r="C16" s="134"/>
      <c r="D16" s="134"/>
      <c r="E16" s="134"/>
      <c r="F16" s="134"/>
      <c r="N16" s="70"/>
    </row>
    <row r="17" spans="1:6" ht="13.8" thickBot="1" x14ac:dyDescent="0.3"/>
    <row r="18" spans="1:6" ht="41.4" x14ac:dyDescent="0.25">
      <c r="A18" s="56" t="s">
        <v>96</v>
      </c>
      <c r="B18" s="135" t="s">
        <v>33</v>
      </c>
      <c r="C18" s="136"/>
      <c r="D18" s="56" t="s">
        <v>73</v>
      </c>
      <c r="E18" s="57" t="s">
        <v>75</v>
      </c>
      <c r="F18" s="57" t="s">
        <v>34</v>
      </c>
    </row>
    <row r="19" spans="1:6" s="59" customFormat="1" x14ac:dyDescent="0.25">
      <c r="A19" s="58"/>
      <c r="B19" s="132" t="s">
        <v>14</v>
      </c>
      <c r="C19" s="133"/>
      <c r="D19" s="58" t="s">
        <v>23</v>
      </c>
      <c r="E19" s="58" t="s">
        <v>35</v>
      </c>
      <c r="F19" s="58" t="s">
        <v>36</v>
      </c>
    </row>
    <row r="20" spans="1:6" ht="13.8" thickBot="1" x14ac:dyDescent="0.3">
      <c r="A20" s="60" t="s">
        <v>16</v>
      </c>
      <c r="B20" s="61" t="s">
        <v>97</v>
      </c>
      <c r="C20" s="62" t="s">
        <v>98</v>
      </c>
      <c r="D20" s="63" t="s">
        <v>19</v>
      </c>
      <c r="E20" s="63" t="s">
        <v>99</v>
      </c>
      <c r="F20" s="63" t="s">
        <v>100</v>
      </c>
    </row>
    <row r="21" spans="1:6" ht="13.8" x14ac:dyDescent="0.25">
      <c r="A21" s="64" t="s">
        <v>54</v>
      </c>
      <c r="B21" s="68">
        <v>0</v>
      </c>
      <c r="C21" s="90">
        <v>750</v>
      </c>
      <c r="D21" s="126">
        <v>0</v>
      </c>
      <c r="E21" s="91">
        <v>0</v>
      </c>
      <c r="F21" s="122">
        <v>38.71</v>
      </c>
    </row>
    <row r="22" spans="1:6" ht="13.8" x14ac:dyDescent="0.25">
      <c r="A22" s="71" t="s">
        <v>55</v>
      </c>
      <c r="B22" s="75">
        <v>750</v>
      </c>
      <c r="C22" s="92">
        <v>1500</v>
      </c>
      <c r="D22" s="127">
        <v>29032.5</v>
      </c>
      <c r="E22" s="93">
        <v>750</v>
      </c>
      <c r="F22" s="123">
        <v>34.280999999999999</v>
      </c>
    </row>
    <row r="23" spans="1:6" ht="13.8" x14ac:dyDescent="0.25">
      <c r="A23" s="77" t="s">
        <v>56</v>
      </c>
      <c r="B23" s="81">
        <v>1500</v>
      </c>
      <c r="C23" s="94">
        <v>3000</v>
      </c>
      <c r="D23" s="128">
        <v>54743.25</v>
      </c>
      <c r="E23" s="95">
        <v>1500</v>
      </c>
      <c r="F23" s="124">
        <v>30.108999999999998</v>
      </c>
    </row>
    <row r="24" spans="1:6" ht="13.8" x14ac:dyDescent="0.25">
      <c r="A24" s="71" t="s">
        <v>57</v>
      </c>
      <c r="B24" s="75">
        <v>3000</v>
      </c>
      <c r="C24" s="92">
        <v>5000</v>
      </c>
      <c r="D24" s="127">
        <v>99906.75</v>
      </c>
      <c r="E24" s="93">
        <v>3000</v>
      </c>
      <c r="F24" s="123">
        <v>26.613</v>
      </c>
    </row>
    <row r="25" spans="1:6" ht="13.8" x14ac:dyDescent="0.25">
      <c r="A25" s="77" t="s">
        <v>58</v>
      </c>
      <c r="B25" s="81">
        <v>5000</v>
      </c>
      <c r="C25" s="94">
        <v>7500</v>
      </c>
      <c r="D25" s="128">
        <v>153132.75</v>
      </c>
      <c r="E25" s="95">
        <v>5000</v>
      </c>
      <c r="F25" s="124">
        <v>24.516999999999999</v>
      </c>
    </row>
    <row r="26" spans="1:6" ht="13.8" x14ac:dyDescent="0.25">
      <c r="A26" s="71" t="s">
        <v>59</v>
      </c>
      <c r="B26" s="75">
        <v>7500</v>
      </c>
      <c r="C26" s="92">
        <v>10000</v>
      </c>
      <c r="D26" s="127">
        <v>214425.25</v>
      </c>
      <c r="E26" s="93">
        <v>7500</v>
      </c>
      <c r="F26" s="123">
        <v>23.417000000000002</v>
      </c>
    </row>
    <row r="27" spans="1:6" ht="13.8" x14ac:dyDescent="0.25">
      <c r="A27" s="77" t="s">
        <v>60</v>
      </c>
      <c r="B27" s="81">
        <v>10000</v>
      </c>
      <c r="C27" s="94">
        <v>15000</v>
      </c>
      <c r="D27" s="128">
        <v>272967.75</v>
      </c>
      <c r="E27" s="95">
        <v>10000</v>
      </c>
      <c r="F27" s="124">
        <v>22.698</v>
      </c>
    </row>
    <row r="28" spans="1:6" ht="13.8" x14ac:dyDescent="0.25">
      <c r="A28" s="71" t="s">
        <v>61</v>
      </c>
      <c r="B28" s="75">
        <v>15000</v>
      </c>
      <c r="C28" s="92">
        <v>25000</v>
      </c>
      <c r="D28" s="127">
        <v>386457.75</v>
      </c>
      <c r="E28" s="93">
        <v>15000</v>
      </c>
      <c r="F28" s="123">
        <v>22.198999999999998</v>
      </c>
    </row>
    <row r="29" spans="1:6" ht="13.8" x14ac:dyDescent="0.25">
      <c r="A29" s="77" t="s">
        <v>62</v>
      </c>
      <c r="B29" s="81">
        <v>25000</v>
      </c>
      <c r="C29" s="94">
        <v>75000</v>
      </c>
      <c r="D29" s="128">
        <v>608447.75</v>
      </c>
      <c r="E29" s="95">
        <v>25000</v>
      </c>
      <c r="F29" s="124">
        <v>21.945</v>
      </c>
    </row>
    <row r="30" spans="1:6" ht="14.4" thickBot="1" x14ac:dyDescent="0.3">
      <c r="A30" s="86" t="s">
        <v>63</v>
      </c>
      <c r="B30" s="96">
        <v>75000</v>
      </c>
      <c r="C30" s="97"/>
      <c r="D30" s="129">
        <v>1705697.75</v>
      </c>
      <c r="E30" s="98">
        <v>75000</v>
      </c>
      <c r="F30" s="125">
        <v>21.927</v>
      </c>
    </row>
    <row r="31" spans="1:6" x14ac:dyDescent="0.25">
      <c r="B31" s="99"/>
    </row>
    <row r="32" spans="1:6" x14ac:dyDescent="0.25">
      <c r="B32" s="99"/>
    </row>
    <row r="33" spans="2:2" x14ac:dyDescent="0.25">
      <c r="B33" s="99"/>
    </row>
    <row r="34" spans="2:2" x14ac:dyDescent="0.25">
      <c r="B34" s="99"/>
    </row>
    <row r="35" spans="2:2" x14ac:dyDescent="0.25">
      <c r="B35" s="99"/>
    </row>
    <row r="36" spans="2:2" x14ac:dyDescent="0.25">
      <c r="B36" s="99"/>
    </row>
    <row r="37" spans="2:2" x14ac:dyDescent="0.25">
      <c r="B37" s="99"/>
    </row>
    <row r="38" spans="2:2" x14ac:dyDescent="0.25">
      <c r="B38" s="99"/>
    </row>
    <row r="39" spans="2:2" x14ac:dyDescent="0.25">
      <c r="B39" s="99"/>
    </row>
    <row r="40" spans="2:2" x14ac:dyDescent="0.25">
      <c r="B40" s="99"/>
    </row>
    <row r="41" spans="2:2" x14ac:dyDescent="0.25">
      <c r="B41" s="99"/>
    </row>
    <row r="42" spans="2:2" x14ac:dyDescent="0.25">
      <c r="B42" s="99"/>
    </row>
    <row r="43" spans="2:2" x14ac:dyDescent="0.25">
      <c r="B43" s="99"/>
    </row>
    <row r="44" spans="2:2" x14ac:dyDescent="0.25">
      <c r="B44" s="99"/>
    </row>
    <row r="45" spans="2:2" x14ac:dyDescent="0.25">
      <c r="B45" s="99"/>
    </row>
    <row r="46" spans="2:2" x14ac:dyDescent="0.25">
      <c r="B46" s="99"/>
    </row>
    <row r="47" spans="2:2" x14ac:dyDescent="0.25">
      <c r="B47" s="99"/>
    </row>
    <row r="48" spans="2:2" x14ac:dyDescent="0.25">
      <c r="B48" s="99"/>
    </row>
    <row r="49" spans="2:2" x14ac:dyDescent="0.25">
      <c r="B49" s="99"/>
    </row>
    <row r="50" spans="2:2" x14ac:dyDescent="0.25">
      <c r="B50" s="99"/>
    </row>
    <row r="51" spans="2:2" x14ac:dyDescent="0.25">
      <c r="B51" s="99"/>
    </row>
    <row r="52" spans="2:2" x14ac:dyDescent="0.25">
      <c r="B52" s="99"/>
    </row>
    <row r="53" spans="2:2" x14ac:dyDescent="0.25">
      <c r="B53" s="99"/>
    </row>
    <row r="54" spans="2:2" x14ac:dyDescent="0.25">
      <c r="B54" s="99"/>
    </row>
  </sheetData>
  <mergeCells count="9">
    <mergeCell ref="B19:C19"/>
    <mergeCell ref="A16:F16"/>
    <mergeCell ref="I4:J4"/>
    <mergeCell ref="I5:J5"/>
    <mergeCell ref="H2:M2"/>
    <mergeCell ref="A2:F2"/>
    <mergeCell ref="B4:C4"/>
    <mergeCell ref="B5:C5"/>
    <mergeCell ref="B18:C18"/>
  </mergeCells>
  <phoneticPr fontId="2" type="noConversion"/>
  <pageMargins left="0.31496062992125984" right="0.39370078740157483" top="0.98425196850393704" bottom="0.98425196850393704" header="0.51181102362204722" footer="0.51181102362204722"/>
  <pageSetup paperSize="9" scale="67" orientation="landscape" r:id="rId1"/>
  <headerFooter alignWithMargins="0">
    <oddHeader>&amp;R&amp;G</oddHeader>
    <oddFooter>&amp;C&amp;A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C30"/>
  <sheetViews>
    <sheetView showGridLines="0" zoomScale="110" zoomScaleNormal="110" workbookViewId="0">
      <selection activeCell="H27" sqref="H27"/>
    </sheetView>
  </sheetViews>
  <sheetFormatPr baseColWidth="10" defaultColWidth="11.33203125" defaultRowHeight="13.2" x14ac:dyDescent="0.25"/>
  <cols>
    <col min="1" max="1" width="31.6640625" style="2" bestFit="1" customWidth="1"/>
    <col min="2" max="2" width="5.6640625" style="2" bestFit="1" customWidth="1"/>
    <col min="3" max="3" width="18.6640625" style="2" customWidth="1"/>
    <col min="4" max="16384" width="11.33203125" style="2"/>
  </cols>
  <sheetData>
    <row r="1" spans="1:3" ht="15.6" x14ac:dyDescent="0.3">
      <c r="A1" s="1" t="s">
        <v>80</v>
      </c>
    </row>
    <row r="4" spans="1:3" ht="13.8" x14ac:dyDescent="0.25">
      <c r="A4" s="100" t="s">
        <v>78</v>
      </c>
    </row>
    <row r="6" spans="1:3" x14ac:dyDescent="0.25">
      <c r="A6" s="138" t="s">
        <v>109</v>
      </c>
      <c r="B6" s="138"/>
      <c r="C6" s="101">
        <f>Arbeit</f>
        <v>0</v>
      </c>
    </row>
    <row r="7" spans="1:3" ht="3.75" customHeight="1" x14ac:dyDescent="0.25">
      <c r="A7" s="102"/>
      <c r="B7" s="102"/>
      <c r="C7" s="25"/>
    </row>
    <row r="8" spans="1:3" x14ac:dyDescent="0.25">
      <c r="A8" s="138" t="s">
        <v>110</v>
      </c>
      <c r="B8" s="138"/>
      <c r="C8" s="103">
        <f>Leistung</f>
        <v>0</v>
      </c>
    </row>
    <row r="9" spans="1:3" x14ac:dyDescent="0.25">
      <c r="A9" s="102"/>
      <c r="B9" s="102"/>
      <c r="C9" s="25"/>
    </row>
    <row r="10" spans="1:3" x14ac:dyDescent="0.25">
      <c r="A10" s="138" t="s">
        <v>77</v>
      </c>
      <c r="B10" s="138"/>
      <c r="C10" s="35">
        <f>'Berechung RLM'!C57</f>
        <v>0</v>
      </c>
    </row>
    <row r="11" spans="1:3" ht="3.75" customHeight="1" x14ac:dyDescent="0.25">
      <c r="A11" s="102"/>
      <c r="B11" s="102"/>
      <c r="C11" s="25"/>
    </row>
    <row r="12" spans="1:3" x14ac:dyDescent="0.25">
      <c r="A12" s="138" t="s">
        <v>93</v>
      </c>
      <c r="B12" s="138"/>
      <c r="C12" s="35">
        <f>'Berechung RLM'!C59</f>
        <v>0</v>
      </c>
    </row>
    <row r="13" spans="1:3" x14ac:dyDescent="0.25">
      <c r="A13" s="102"/>
      <c r="B13" s="102"/>
      <c r="C13" s="25"/>
    </row>
    <row r="14" spans="1:3" x14ac:dyDescent="0.25">
      <c r="A14" s="139" t="s">
        <v>4</v>
      </c>
      <c r="B14" s="139"/>
      <c r="C14" s="54">
        <f>SUM(C10,C12)</f>
        <v>0</v>
      </c>
    </row>
    <row r="15" spans="1:3" x14ac:dyDescent="0.25">
      <c r="A15" s="34"/>
      <c r="B15" s="34"/>
      <c r="C15" s="104"/>
    </row>
    <row r="17" spans="1:3" ht="13.8" x14ac:dyDescent="0.25">
      <c r="A17" s="100" t="s">
        <v>79</v>
      </c>
    </row>
    <row r="19" spans="1:3" x14ac:dyDescent="0.25">
      <c r="A19" s="138" t="s">
        <v>109</v>
      </c>
      <c r="B19" s="138"/>
      <c r="C19" s="101">
        <f>'Berechnung SLP'!Arbeit</f>
        <v>0</v>
      </c>
    </row>
    <row r="20" spans="1:3" ht="3.75" customHeight="1" x14ac:dyDescent="0.25">
      <c r="A20" s="102"/>
      <c r="B20" s="102"/>
      <c r="C20" s="25"/>
    </row>
    <row r="21" spans="1:3" x14ac:dyDescent="0.25">
      <c r="A21" s="138" t="s">
        <v>10</v>
      </c>
      <c r="B21" s="138"/>
      <c r="C21" s="103">
        <f>'Berechnung SLP'!C10</f>
        <v>0</v>
      </c>
    </row>
    <row r="22" spans="1:3" ht="15.75" customHeight="1" x14ac:dyDescent="0.25">
      <c r="A22" s="102"/>
      <c r="B22" s="102"/>
      <c r="C22" s="25"/>
    </row>
    <row r="23" spans="1:3" x14ac:dyDescent="0.25">
      <c r="A23" s="138" t="s">
        <v>77</v>
      </c>
      <c r="B23" s="138"/>
      <c r="C23" s="35">
        <f>'Berechnung SLP'!C37</f>
        <v>0</v>
      </c>
    </row>
    <row r="24" spans="1:3" ht="3.75" customHeight="1" x14ac:dyDescent="0.25">
      <c r="A24" s="102"/>
      <c r="B24" s="102"/>
      <c r="C24" s="25"/>
    </row>
    <row r="25" spans="1:3" x14ac:dyDescent="0.25">
      <c r="A25" s="138" t="s">
        <v>93</v>
      </c>
      <c r="B25" s="138"/>
      <c r="C25" s="35">
        <f>'Berechnung SLP'!C39</f>
        <v>0</v>
      </c>
    </row>
    <row r="26" spans="1:3" x14ac:dyDescent="0.25">
      <c r="A26" s="102"/>
      <c r="B26" s="102"/>
      <c r="C26" s="25"/>
    </row>
    <row r="27" spans="1:3" x14ac:dyDescent="0.25">
      <c r="A27" s="139" t="s">
        <v>4</v>
      </c>
      <c r="B27" s="139"/>
      <c r="C27" s="54">
        <f>SUM(C23,C25)</f>
        <v>0</v>
      </c>
    </row>
    <row r="28" spans="1:3" ht="3.75" customHeight="1" x14ac:dyDescent="0.25">
      <c r="A28" s="102"/>
      <c r="B28" s="102"/>
      <c r="C28" s="25"/>
    </row>
    <row r="30" spans="1:3" x14ac:dyDescent="0.25">
      <c r="A30" s="2" t="s">
        <v>91</v>
      </c>
    </row>
  </sheetData>
  <sheetProtection selectLockedCells="1"/>
  <mergeCells count="10">
    <mergeCell ref="A6:B6"/>
    <mergeCell ref="A10:B10"/>
    <mergeCell ref="A12:B12"/>
    <mergeCell ref="A25:B25"/>
    <mergeCell ref="A27:B27"/>
    <mergeCell ref="A19:B19"/>
    <mergeCell ref="A21:B21"/>
    <mergeCell ref="A23:B23"/>
    <mergeCell ref="A14:B14"/>
    <mergeCell ref="A8:B8"/>
  </mergeCells>
  <phoneticPr fontId="2" type="noConversion"/>
  <pageMargins left="0.31496062992125984" right="0.39370078740157483" top="0.98425196850393704" bottom="0.98425196850393704" header="0.51181102362204722" footer="0.51181102362204722"/>
  <pageSetup paperSize="9" orientation="landscape" r:id="rId1"/>
  <headerFooter alignWithMargins="0">
    <oddHeader>&amp;R&amp;G</oddHeader>
    <oddFooter>&amp;C&amp;A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39f7a4-53f6-41ff-a001-6665beac316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B51F5C0597CB4CA11485F058BC3F13" ma:contentTypeVersion="10" ma:contentTypeDescription="Ein neues Dokument erstellen." ma:contentTypeScope="" ma:versionID="7e346dac4e9568371792b3d875dc630e">
  <xsd:schema xmlns:xsd="http://www.w3.org/2001/XMLSchema" xmlns:xs="http://www.w3.org/2001/XMLSchema" xmlns:p="http://schemas.microsoft.com/office/2006/metadata/properties" xmlns:ns2="cb39f7a4-53f6-41ff-a001-6665beac3166" targetNamespace="http://schemas.microsoft.com/office/2006/metadata/properties" ma:root="true" ma:fieldsID="db89a1f811475169196b763ab2e80b10" ns2:_="">
    <xsd:import namespace="cb39f7a4-53f6-41ff-a001-6665beac31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9f7a4-53f6-41ff-a001-6665beac31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edc9490c-4a27-4737-b814-fbfca88d1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499088-9761-4105-86DE-F045B1CEF5A1}">
  <ds:schemaRefs>
    <ds:schemaRef ds:uri="http://schemas.microsoft.com/office/2006/metadata/properties"/>
    <ds:schemaRef ds:uri="http://schemas.microsoft.com/office/infopath/2007/PartnerControls"/>
    <ds:schemaRef ds:uri="cb39f7a4-53f6-41ff-a001-6665beac3166"/>
  </ds:schemaRefs>
</ds:datastoreItem>
</file>

<file path=customXml/itemProps2.xml><?xml version="1.0" encoding="utf-8"?>
<ds:datastoreItem xmlns:ds="http://schemas.openxmlformats.org/officeDocument/2006/customXml" ds:itemID="{94A50827-E7F4-4013-809B-99B81C9253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CA4320-F244-43A9-B55D-8F23D85620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39f7a4-53f6-41ff-a001-6665beac31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Berechung RLM</vt:lpstr>
      <vt:lpstr>Berechnung SLP</vt:lpstr>
      <vt:lpstr>Preisblatt</vt:lpstr>
      <vt:lpstr>Ergebnisse</vt:lpstr>
      <vt:lpstr>'Berechnung SLP'!Arbeit</vt:lpstr>
      <vt:lpstr>Arbeit</vt:lpstr>
      <vt:lpstr>bm</vt:lpstr>
      <vt:lpstr>'Berechnung SLP'!Druckbereich</vt:lpstr>
      <vt:lpstr>'Berechung RLM'!Druckbereich</vt:lpstr>
      <vt:lpstr>hallo</vt:lpstr>
      <vt:lpstr>'Berechnung SLP'!Leistung</vt:lpstr>
      <vt:lpstr>Leistung</vt:lpstr>
    </vt:vector>
  </TitlesOfParts>
  <Company>EnBW Regional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Entgeltrechner EnBW Regional AG</dc:title>
  <dc:creator>Claudius Burg</dc:creator>
  <cp:lastModifiedBy>Balle Katrin</cp:lastModifiedBy>
  <cp:lastPrinted>2019-10-11T06:35:41Z</cp:lastPrinted>
  <dcterms:created xsi:type="dcterms:W3CDTF">2006-03-09T12:11:24Z</dcterms:created>
  <dcterms:modified xsi:type="dcterms:W3CDTF">2026-10-06T08:06:05Z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0x010100F0B51F5C0597CB4CA11485F058BC3F13</vt:lpwstr>
  </property>
  <property fmtid="{D5CDD505-2E9C-101B-9397-08002B2CF9AE}" pid="3" name="MediaServiceImageTags">
    <vt:lpwstr/>
  </property>
</Properties>
</file>