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myenbw-my.sharepoint.com/personal/k_balle_netze-bw_de/Documents/Documents/"/>
    </mc:Choice>
  </mc:AlternateContent>
  <xr:revisionPtr revIDLastSave="0" documentId="8_{F8C99D27-226A-4EE9-B39B-BF4E12B7958D}" xr6:coauthVersionLast="47" xr6:coauthVersionMax="47" xr10:uidLastSave="{00000000-0000-0000-0000-000000000000}"/>
  <bookViews>
    <workbookView xWindow="-108" yWindow="-108" windowWidth="23256" windowHeight="12456" xr2:uid="{410AD60B-DBBF-4D23-B510-381105303876}"/>
  </bookViews>
  <sheets>
    <sheet name="Berechnung RLM" sheetId="1" r:id="rId1"/>
    <sheet name="Berechnung SLP" sheetId="2" r:id="rId2"/>
    <sheet name="Ergebnisse" sheetId="4" r:id="rId3"/>
    <sheet name="Preisblatt" sheetId="3" state="veryHidden" r:id="rId4"/>
    <sheet name="Listen" sheetId="5" state="veryHidden" r:id="rId5"/>
  </sheets>
  <definedNames>
    <definedName name="Liste_C24">IF(OR('Berechnung SLP'!$D$23="x",'Berechnung SLP'!$E$23="x",'Berechnung SLP'!$F$23="x",'Berechnung SLP'!$C$25="x",'Berechnung SLP'!$D$25="x",'Berechnung SLP'!$E$25="x",'Berechnung SLP'!$F$25="x",'Berechnung SLP'!#REF!="x",'Berechnung SLP'!#REF!="x",'Berechnung SLP'!#REF!="x",'Berechnung SLP'!#REF!="x"),'Berechnung SLP'!$I$25:$I$25,'Berechnung SLP'!$I$23:$I$25)</definedName>
    <definedName name="Liste_D24">IF(OR('Berechnung SLP'!$C$23="x",'Berechnung SLP'!$E$23="x",'Berechnung SLP'!$F$23="x",'Berechnung SLP'!$C$25="x",'Berechnung SLP'!$D$25="x",'Berechnung SLP'!$E$25="x",'Berechnung SLP'!$F$25="x",'Berechnung SLP'!#REF!="x",'Berechnung SLP'!#REF!="x",'Berechnung SLP'!#REF!="x",'Berechnung SLP'!#REF!="x"),'Berechnung SLP'!$I$25:$I$25,'Berechnung SLP'!$I$23:$I$25)</definedName>
    <definedName name="Liste_E24">IF(OR('Berechnung SLP'!$C$23="x",'Berechnung SLP'!$D$23="x",'Berechnung SLP'!$F$23="x",'Berechnung SLP'!$C$25="x",'Berechnung SLP'!$D$25="x",'Berechnung SLP'!$E$25="x",'Berechnung SLP'!$F$25="x",'Berechnung SLP'!#REF!="x",'Berechnung SLP'!#REF!="x",'Berechnung SLP'!#REF!="x",'Berechnung SLP'!#REF!="x"),'Berechnung SLP'!$I$25:$I$25,'Berechnung SLP'!$I$23:$I$25)</definedName>
    <definedName name="Liste_F24">IF(OR('Berechnung SLP'!$C$23="x",'Berechnung SLP'!$D$23="x",'Berechnung SLP'!$E$23="x",'Berechnung SLP'!$C$25="x",'Berechnung SLP'!$D$25="x",'Berechnung SLP'!$E$25="x",'Berechnung SLP'!$F$25="x",'Berechnung SLP'!#REF!="x",'Berechnung SLP'!#REF!="x",'Berechnung SLP'!#REF!="x",'Berechnung SLP'!#REF!="x"),'Berechnung SLP'!$I$25:$I$25,'Berechnung SLP'!$I$23:$I$25)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4" l="1"/>
  <c r="C21" i="4"/>
  <c r="C27" i="2"/>
  <c r="C27" i="4" s="1"/>
  <c r="C16" i="2"/>
  <c r="C14" i="2"/>
  <c r="E31" i="1"/>
  <c r="E29" i="1"/>
  <c r="C23" i="4"/>
  <c r="C10" i="4"/>
  <c r="C8" i="4"/>
  <c r="E27" i="1"/>
  <c r="C14" i="1"/>
  <c r="E14" i="1" s="1"/>
  <c r="C20" i="1" l="1"/>
  <c r="C18" i="1"/>
  <c r="C33" i="1"/>
  <c r="C18" i="2"/>
  <c r="C30" i="2" s="1"/>
  <c r="C22" i="1" l="1"/>
  <c r="C36" i="1" s="1"/>
  <c r="C14" i="4"/>
  <c r="C25" i="4"/>
  <c r="C29" i="4"/>
  <c r="C16" i="4" l="1"/>
  <c r="C12" i="4"/>
</calcChain>
</file>

<file path=xl/sharedStrings.xml><?xml version="1.0" encoding="utf-8"?>
<sst xmlns="http://schemas.openxmlformats.org/spreadsheetml/2006/main" count="134" uniqueCount="92">
  <si>
    <t>Jahresleistungspreissystem</t>
  </si>
  <si>
    <t>Jahresbenutzungsdauer
Tm &lt; 2.500 h/a</t>
  </si>
  <si>
    <t>Jahresbenutzungsdauer
Tm &gt;= 2.500 h/a</t>
  </si>
  <si>
    <t>Leistungspreis
€/kW</t>
  </si>
  <si>
    <t>Arbeitspreis
Cent/kWh</t>
  </si>
  <si>
    <t>Hochspannungsnetz</t>
  </si>
  <si>
    <t>Umspannung Hoch-/Mittelspannung</t>
  </si>
  <si>
    <t>Mittelspannungsnetz</t>
  </si>
  <si>
    <t>Umspannung Mittel-/Niederspannung</t>
  </si>
  <si>
    <t>Niederspannungsnetz</t>
  </si>
  <si>
    <t>Leistungspreissystem für Entnahmestellen mit registrierender Lastgangmessung</t>
  </si>
  <si>
    <t>Preisblatt 1 - Entgelte für Jahresleistungspreissystem der Entnahmestellen mit registrierender Lastgangmessung</t>
  </si>
  <si>
    <t>Preisblatt 2 - Entgelte für Entnahmestellen ohne registrierende Lastgangmessung</t>
  </si>
  <si>
    <t>Grundpreis</t>
  </si>
  <si>
    <t>Arbeitspreis</t>
  </si>
  <si>
    <t>Art der Entnahmestelle</t>
  </si>
  <si>
    <t>€/a
(netto)</t>
  </si>
  <si>
    <t>€/a
(brutto)</t>
  </si>
  <si>
    <t>Cent/kWh
(netto)</t>
  </si>
  <si>
    <t>Cent/kWh
(brutto)</t>
  </si>
  <si>
    <t>Entnahmestelle ohne registrierende Lastgangmessung</t>
  </si>
  <si>
    <t>Entnahmestelle Speicherheizung</t>
  </si>
  <si>
    <t>Entnahmestelle öffentliche Straßenbeleuchtung</t>
  </si>
  <si>
    <t>Entnahmestelle Wärmepumpe</t>
  </si>
  <si>
    <t>Entnahmestelle Elektromobilität</t>
  </si>
  <si>
    <t>Berechnung der RLM-Netzentgelte ab 01.01.2026</t>
  </si>
  <si>
    <t>exkl. MwSt.</t>
  </si>
  <si>
    <t>Leistung</t>
  </si>
  <si>
    <t>Arbeit</t>
  </si>
  <si>
    <t>Benutzungsstunden</t>
  </si>
  <si>
    <t>Eingabefelder</t>
  </si>
  <si>
    <t>Berechnung Netzentgelt für das Stromverteilnetz der Netze BW GmbH</t>
  </si>
  <si>
    <t>Leistungsentgelt</t>
  </si>
  <si>
    <t>Arbeitsentgelt</t>
  </si>
  <si>
    <t>Summe Netzentgelt</t>
  </si>
  <si>
    <t>Anschlussnetzebene</t>
  </si>
  <si>
    <t>Preisblatt 4 - Entgelte für Messstellenbetrieb bei Entnahme und Einspeisung mit registrierender Last-/Einspeisegangmessung</t>
  </si>
  <si>
    <t>Entnahme- und Einspeisestellen mit registrierender Last-/Einspeisegangmessung</t>
  </si>
  <si>
    <t>Messstellenbetrieb (inkl. Messung) €/a</t>
  </si>
  <si>
    <t>Entgelt je</t>
  </si>
  <si>
    <t>Hochspannungsnetz und Umspannung Hoch-/Mittelspannung (einschließlich unterspannungsseitiger Trafozählung)</t>
  </si>
  <si>
    <t>davon registrierende Last-/Einspeisemessung Hochspannung</t>
  </si>
  <si>
    <t>davon Wandlersatz (bzw. Preisabschlag bei nicht durch Netze BW GmbH gestelltem Wandlersatz für Messeinrichtung)</t>
  </si>
  <si>
    <t>davon registrierende Last-/Einspeisemessung Mittelspannung</t>
  </si>
  <si>
    <t>davon Telekommunikationsanschluss durch Anschlussnutzer (Fernauslesung)</t>
  </si>
  <si>
    <t>Niederspannungsnetz (einschließlich Umspannung Mittel-/Niederspannung)</t>
  </si>
  <si>
    <t>davon registrierende Last-/Einspeisemessung Niederspannung</t>
  </si>
  <si>
    <t>Manuelle Vor-Ort-Ablesung</t>
  </si>
  <si>
    <t>Telekommunikationsanschluss durch Netzbetreiber</t>
  </si>
  <si>
    <t>Messstellenbetrieb</t>
  </si>
  <si>
    <t>Netznutzung</t>
  </si>
  <si>
    <t>Messebene</t>
  </si>
  <si>
    <t>ja</t>
  </si>
  <si>
    <t>nein</t>
  </si>
  <si>
    <t>Summe Entgelt für Messstellenbetrieb</t>
  </si>
  <si>
    <t>Wandlersatz bereits vorhanden?</t>
  </si>
  <si>
    <t>Telekommunikationsanschluss bereits vorhanden?</t>
  </si>
  <si>
    <t>Preisblatt 5 - Entgelt für Messstellenbetrieb bei Entnahme und Einspeisung ohne registrierender Last-/Einspeisegangmessung</t>
  </si>
  <si>
    <t>Entgelt bei jährlicher Messung</t>
  </si>
  <si>
    <t>Entgelt bei halbjährlicher Messung</t>
  </si>
  <si>
    <t>Entgelt bei vierteljährlicher Messung</t>
  </si>
  <si>
    <t>Entgelt bei monatlicher Messung</t>
  </si>
  <si>
    <t>Entnahme- und Einspeisestellen ohne registrierende Last-/Einspeisemessung</t>
  </si>
  <si>
    <t>Eintarifzählung</t>
  </si>
  <si>
    <t>Zweitarifzählung</t>
  </si>
  <si>
    <t>Wandlersatz Niederspannung</t>
  </si>
  <si>
    <t>Tarifschaltung</t>
  </si>
  <si>
    <t>EDL 21 nach §21b (3a) und 3b) EnWG a.F.</t>
  </si>
  <si>
    <t>Entgelt</t>
  </si>
  <si>
    <t>Endsumme</t>
  </si>
  <si>
    <t>EDL 21</t>
  </si>
  <si>
    <t>x</t>
  </si>
  <si>
    <t>Netzentgelte für RLM-Kunden</t>
  </si>
  <si>
    <t>Angegebene Leistung</t>
  </si>
  <si>
    <t>Angegebene Arbeit</t>
  </si>
  <si>
    <t>Summe Messstellenbetrieb</t>
  </si>
  <si>
    <t>Netzentgelte für SLP-Kunden</t>
  </si>
  <si>
    <t>(leer)</t>
  </si>
  <si>
    <t>Art der Messung</t>
  </si>
  <si>
    <t>Rhythmus der Messung</t>
  </si>
  <si>
    <t>Berechnung der SLP-Netzentgelte ab 01.01.2026</t>
  </si>
  <si>
    <t>jährlich</t>
  </si>
  <si>
    <t>halbjährlich</t>
  </si>
  <si>
    <t>vierteljährlich</t>
  </si>
  <si>
    <t>monatlich</t>
  </si>
  <si>
    <t>Haushalt</t>
  </si>
  <si>
    <t>Speicherheizung</t>
  </si>
  <si>
    <t>Straßenbeleuchtung</t>
  </si>
  <si>
    <t>Wärmepumpe</t>
  </si>
  <si>
    <t>Elektromobilität</t>
  </si>
  <si>
    <t>- Auswahl -</t>
  </si>
  <si>
    <t>Übersicht Netzentgelte Netze BW GmbH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</si>
</sst>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_ ;\-#,##0.00\ "/>
    <numFmt numFmtId="166" formatCode="#,##0\ &quot;kW&quot;_ ;\-#,##0\ "/>
    <numFmt numFmtId="167" formatCode="#,##0\ &quot;kWh&quot;_ ;\-#,##0\ "/>
    <numFmt numFmtId="168" formatCode="#,###\ &quot;kW&quot;"/>
    <numFmt numFmtId="169" formatCode="#,###\ &quot;kWh&quot;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EnBW Sans Text"/>
      <family val="3"/>
    </font>
    <font>
      <sz val="11"/>
      <color theme="0"/>
      <name val="EnBW Sans Text"/>
      <family val="3"/>
    </font>
    <font>
      <b/>
      <sz val="12"/>
      <color rgb="FF000099"/>
      <name val="EnBW Sans Text"/>
      <family val="3"/>
    </font>
    <font>
      <sz val="11"/>
      <color rgb="FF000099"/>
      <name val="EnBW Sans Text"/>
      <family val="3"/>
    </font>
  </fonts>
  <fills count="5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0"/>
      </left>
      <right/>
      <top style="medium">
        <color theme="1"/>
      </top>
      <bottom style="medium">
        <color theme="0"/>
      </bottom>
      <diagonal/>
    </border>
    <border>
      <left/>
      <right style="medium">
        <color theme="1"/>
      </right>
      <top style="medium">
        <color theme="1"/>
      </top>
      <bottom style="medium">
        <color theme="0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indexed="64"/>
      </right>
      <top/>
      <bottom style="medium">
        <color theme="0" tint="-0.34998626667073579"/>
      </bottom>
      <diagonal/>
    </border>
    <border>
      <left/>
      <right style="medium">
        <color theme="1"/>
      </right>
      <top style="medium">
        <color theme="0"/>
      </top>
      <bottom style="medium">
        <color theme="0" tint="-0.34998626667073579"/>
      </bottom>
      <diagonal/>
    </border>
    <border>
      <left/>
      <right/>
      <top style="medium">
        <color theme="0"/>
      </top>
      <bottom style="medium">
        <color theme="0" tint="-0.34998626667073579"/>
      </bottom>
      <diagonal/>
    </border>
    <border>
      <left style="medium">
        <color theme="0"/>
      </left>
      <right/>
      <top/>
      <bottom style="medium">
        <color theme="0" tint="-0.34998626667073579"/>
      </bottom>
      <diagonal/>
    </border>
    <border>
      <left style="medium">
        <color indexed="64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/>
      </left>
      <right style="medium">
        <color theme="0" tint="-0.34998626667073579"/>
      </right>
      <top/>
      <bottom/>
      <diagonal/>
    </border>
    <border>
      <left style="medium">
        <color theme="0"/>
      </left>
      <right style="medium">
        <color theme="0" tint="-0.34998626667073579"/>
      </right>
      <top/>
      <bottom style="medium">
        <color theme="1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thin">
        <color theme="1" tint="0.499984740745262"/>
      </left>
      <right/>
      <top style="medium">
        <color theme="0"/>
      </top>
      <bottom style="medium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4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2" fillId="3" borderId="1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1" applyNumberFormat="1" applyFont="1" applyFill="1" applyBorder="1" applyAlignment="1">
      <alignment horizontal="center" vertical="center"/>
    </xf>
    <xf numFmtId="0" fontId="2" fillId="3" borderId="13" xfId="1" applyNumberFormat="1" applyFont="1" applyFill="1" applyBorder="1" applyAlignment="1">
      <alignment horizontal="center" vertical="center"/>
    </xf>
    <xf numFmtId="0" fontId="2" fillId="3" borderId="12" xfId="1" applyNumberFormat="1" applyFont="1" applyFill="1" applyBorder="1" applyAlignment="1">
      <alignment horizontal="center" vertical="center"/>
    </xf>
    <xf numFmtId="0" fontId="2" fillId="3" borderId="14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/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/>
    </xf>
    <xf numFmtId="2" fontId="2" fillId="3" borderId="0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165" fontId="2" fillId="3" borderId="1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vertical="center"/>
    </xf>
    <xf numFmtId="0" fontId="2" fillId="3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165" fontId="2" fillId="3" borderId="20" xfId="1" applyNumberFormat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8" xfId="1" applyNumberFormat="1" applyFont="1" applyFill="1" applyBorder="1" applyAlignment="1">
      <alignment horizontal="center" vertical="center"/>
    </xf>
    <xf numFmtId="0" fontId="2" fillId="3" borderId="37" xfId="1" applyNumberFormat="1" applyFont="1" applyFill="1" applyBorder="1" applyAlignment="1">
      <alignment horizontal="center" vertical="center"/>
    </xf>
    <xf numFmtId="0" fontId="2" fillId="3" borderId="39" xfId="1" applyNumberFormat="1" applyFont="1" applyFill="1" applyBorder="1" applyAlignment="1">
      <alignment horizontal="center" vertical="center"/>
    </xf>
    <xf numFmtId="0" fontId="2" fillId="3" borderId="40" xfId="0" applyFont="1" applyFill="1" applyBorder="1"/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left" vertic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2" fontId="2" fillId="3" borderId="49" xfId="0" applyNumberFormat="1" applyFont="1" applyFill="1" applyBorder="1" applyAlignment="1">
      <alignment horizontal="center" vertical="center"/>
    </xf>
    <xf numFmtId="2" fontId="2" fillId="3" borderId="50" xfId="0" applyNumberFormat="1" applyFont="1" applyFill="1" applyBorder="1" applyAlignment="1">
      <alignment horizontal="center" vertical="center"/>
    </xf>
    <xf numFmtId="2" fontId="2" fillId="3" borderId="51" xfId="0" applyNumberFormat="1" applyFont="1" applyFill="1" applyBorder="1" applyAlignment="1">
      <alignment horizontal="center" vertical="center"/>
    </xf>
    <xf numFmtId="2" fontId="2" fillId="3" borderId="52" xfId="0" applyNumberFormat="1" applyFont="1" applyFill="1" applyBorder="1" applyAlignment="1">
      <alignment horizontal="center" vertical="center"/>
    </xf>
    <xf numFmtId="2" fontId="2" fillId="3" borderId="53" xfId="0" applyNumberFormat="1" applyFont="1" applyFill="1" applyBorder="1" applyAlignment="1">
      <alignment horizontal="center" vertical="center"/>
    </xf>
    <xf numFmtId="2" fontId="2" fillId="3" borderId="54" xfId="0" applyNumberFormat="1" applyFont="1" applyFill="1" applyBorder="1" applyAlignment="1">
      <alignment horizontal="center" vertical="center"/>
    </xf>
    <xf numFmtId="2" fontId="2" fillId="3" borderId="55" xfId="0" applyNumberFormat="1" applyFont="1" applyFill="1" applyBorder="1" applyAlignment="1">
      <alignment horizontal="center" vertical="center"/>
    </xf>
    <xf numFmtId="0" fontId="5" fillId="3" borderId="0" xfId="0" applyFont="1" applyFill="1"/>
    <xf numFmtId="44" fontId="2" fillId="3" borderId="0" xfId="0" applyNumberFormat="1" applyFont="1" applyFill="1"/>
    <xf numFmtId="44" fontId="2" fillId="3" borderId="59" xfId="0" applyNumberFormat="1" applyFont="1" applyFill="1" applyBorder="1"/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7" fontId="2" fillId="3" borderId="0" xfId="1" applyNumberFormat="1" applyFont="1" applyFill="1"/>
    <xf numFmtId="166" fontId="2" fillId="3" borderId="0" xfId="1" applyNumberFormat="1" applyFont="1" applyFill="1"/>
    <xf numFmtId="0" fontId="3" fillId="2" borderId="63" xfId="0" applyFont="1" applyFill="1" applyBorder="1"/>
    <xf numFmtId="0" fontId="2" fillId="3" borderId="64" xfId="0" applyFont="1" applyFill="1" applyBorder="1" applyAlignment="1">
      <alignment horizontal="center" vertical="center" wrapText="1"/>
    </xf>
    <xf numFmtId="0" fontId="2" fillId="4" borderId="0" xfId="0" applyFont="1" applyFill="1" applyAlignment="1" applyProtection="1">
      <alignment horizontal="center" vertical="center"/>
      <protection locked="0"/>
    </xf>
    <xf numFmtId="44" fontId="2" fillId="3" borderId="60" xfId="2" applyFont="1" applyFill="1" applyBorder="1" applyProtection="1"/>
    <xf numFmtId="164" fontId="2" fillId="3" borderId="60" xfId="1" applyNumberFormat="1" applyFont="1" applyFill="1" applyBorder="1" applyProtection="1"/>
    <xf numFmtId="43" fontId="2" fillId="3" borderId="0" xfId="1" applyFont="1" applyFill="1" applyProtection="1"/>
    <xf numFmtId="44" fontId="2" fillId="3" borderId="61" xfId="2" applyFont="1" applyFill="1" applyBorder="1" applyProtection="1"/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57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0" fontId="0" fillId="0" borderId="0" xfId="0" applyAlignment="1">
      <alignment horizontal="left" vertical="center"/>
    </xf>
    <xf numFmtId="0" fontId="2" fillId="3" borderId="60" xfId="0" applyFont="1" applyFill="1" applyBorder="1"/>
    <xf numFmtId="44" fontId="2" fillId="3" borderId="61" xfId="0" applyNumberFormat="1" applyFont="1" applyFill="1" applyBorder="1"/>
    <xf numFmtId="44" fontId="2" fillId="3" borderId="62" xfId="0" applyNumberFormat="1" applyFont="1" applyFill="1" applyBorder="1"/>
    <xf numFmtId="164" fontId="2" fillId="3" borderId="0" xfId="0" applyNumberFormat="1" applyFont="1" applyFill="1"/>
    <xf numFmtId="0" fontId="2" fillId="4" borderId="0" xfId="0" applyFont="1" applyFill="1" applyAlignment="1">
      <alignment horizontal="center" vertical="center"/>
    </xf>
    <xf numFmtId="0" fontId="2" fillId="3" borderId="60" xfId="0" applyFont="1" applyFill="1" applyBorder="1" applyAlignment="1">
      <alignment horizontal="left" vertical="center"/>
    </xf>
    <xf numFmtId="168" fontId="2" fillId="4" borderId="0" xfId="1" applyNumberFormat="1" applyFont="1" applyFill="1" applyProtection="1">
      <protection locked="0"/>
    </xf>
    <xf numFmtId="169" fontId="2" fillId="4" borderId="0" xfId="1" applyNumberFormat="1" applyFont="1" applyFill="1" applyProtection="1"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2" fontId="2" fillId="3" borderId="58" xfId="0" applyNumberFormat="1" applyFont="1" applyFill="1" applyBorder="1" applyAlignment="1">
      <alignment horizontal="center" vertical="center"/>
    </xf>
    <xf numFmtId="2" fontId="2" fillId="3" borderId="56" xfId="0" applyNumberFormat="1" applyFont="1" applyFill="1" applyBorder="1" applyAlignment="1">
      <alignment horizontal="center" vertical="center"/>
    </xf>
    <xf numFmtId="2" fontId="2" fillId="3" borderId="57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000099"/>
      <color rgb="FFFFE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6E26-A207-4EDB-A476-3F4EE2A71415}">
  <sheetPr codeName="Tabelle1"/>
  <dimension ref="B1:E36"/>
  <sheetViews>
    <sheetView tabSelected="1" zoomScaleNormal="100" workbookViewId="0">
      <selection activeCell="C8" sqref="C8"/>
    </sheetView>
  </sheetViews>
  <sheetFormatPr baseColWidth="10" defaultColWidth="11.5546875" defaultRowHeight="13.8" x14ac:dyDescent="0.25"/>
  <cols>
    <col min="1" max="1" width="2.33203125" style="2" customWidth="1"/>
    <col min="2" max="2" width="51.33203125" style="2" bestFit="1" customWidth="1"/>
    <col min="3" max="3" width="20.88671875" style="2" customWidth="1"/>
    <col min="4" max="4" width="11.5546875" style="2"/>
    <col min="5" max="5" width="12.109375" style="2" bestFit="1" customWidth="1"/>
    <col min="6" max="16384" width="11.5546875" style="2"/>
  </cols>
  <sheetData>
    <row r="1" spans="2:5" ht="15.6" x14ac:dyDescent="0.3">
      <c r="B1" s="1" t="s">
        <v>25</v>
      </c>
    </row>
    <row r="2" spans="2:5" x14ac:dyDescent="0.25">
      <c r="B2" s="2" t="s">
        <v>26</v>
      </c>
    </row>
    <row r="4" spans="2:5" x14ac:dyDescent="0.25">
      <c r="B4" s="59" t="s">
        <v>50</v>
      </c>
    </row>
    <row r="6" spans="2:5" x14ac:dyDescent="0.25">
      <c r="C6" s="81" t="s">
        <v>30</v>
      </c>
    </row>
    <row r="7" spans="2:5" ht="5.4" customHeight="1" x14ac:dyDescent="0.25"/>
    <row r="8" spans="2:5" ht="13.95" customHeight="1" x14ac:dyDescent="0.25">
      <c r="B8" s="77" t="s">
        <v>35</v>
      </c>
      <c r="C8" s="68"/>
    </row>
    <row r="9" spans="2:5" ht="5.4" customHeight="1" x14ac:dyDescent="0.25"/>
    <row r="10" spans="2:5" x14ac:dyDescent="0.25">
      <c r="B10" s="77" t="s">
        <v>27</v>
      </c>
      <c r="C10" s="83">
        <v>0</v>
      </c>
    </row>
    <row r="11" spans="2:5" ht="5.4" customHeight="1" x14ac:dyDescent="0.25"/>
    <row r="12" spans="2:5" x14ac:dyDescent="0.25">
      <c r="B12" s="77" t="s">
        <v>28</v>
      </c>
      <c r="C12" s="84">
        <v>0</v>
      </c>
    </row>
    <row r="13" spans="2:5" ht="5.4" customHeight="1" x14ac:dyDescent="0.25"/>
    <row r="14" spans="2:5" x14ac:dyDescent="0.25">
      <c r="B14" s="77" t="s">
        <v>29</v>
      </c>
      <c r="C14" s="70">
        <f>IFERROR(C12/C10,0)</f>
        <v>0</v>
      </c>
      <c r="E14" s="2" t="str">
        <f>IFERROR(IF(C14&gt;8760,"Plausible Benutzungsdauer überschritten",IF(AND(C14&lt;10,C14&gt;0),"Plausible Benutzungsdauer unterschritten","")),"")</f>
        <v/>
      </c>
    </row>
    <row r="15" spans="2:5" x14ac:dyDescent="0.25">
      <c r="C15" s="71"/>
    </row>
    <row r="16" spans="2:5" x14ac:dyDescent="0.25">
      <c r="B16" s="2" t="s">
        <v>31</v>
      </c>
    </row>
    <row r="17" spans="2:5" ht="5.4" customHeight="1" x14ac:dyDescent="0.25"/>
    <row r="18" spans="2:5" x14ac:dyDescent="0.25">
      <c r="B18" s="77" t="s">
        <v>32</v>
      </c>
      <c r="C18" s="69">
        <f>IF(OR(C14&gt;8760,C14&lt;10),0,IFERROR(IF(AND($C$8="Hochspannungsnetz",$C$14&lt;2500),C10*Preisblatt!B6,IF(AND($C$8="Hochspannungsnetz",$C$14&gt;=2500),C10*Preisblatt!D6,IF(AND($C$8="Umspannung Hoch-/Mittelspannung",$C$14&lt;2500),C10*Preisblatt!B7,IF(AND($C$8="Umspannung Hoch-/Mittelspannung",$C$14&gt;=2500),C10*Preisblatt!D7,IF(AND($C$8="Mittelspannungsnetz",$C$14&lt;2500),C10*Preisblatt!B8,IF(AND($C$8="Mittelspannungsnetz",$C$14&gt;=2500),C10*Preisblatt!D8,IF(AND($C$8="Umspannung Mittel-/Niederspannung",$C$14&lt;2500),C10*Preisblatt!B9,IF(AND($C$8="Umspannung Mittel-/Niederspannung",$C$14&gt;=2500),C10*Preisblatt!D9,IF(AND($C$8="Niederspannungsnetz",$C$14&lt;2500),C10*Preisblatt!B10,IF(AND($C$8="Niederspannungsnetz",$C$14&gt;=2500),C10*Preisblatt!D10,0)))))))))),0))</f>
        <v>0</v>
      </c>
    </row>
    <row r="19" spans="2:5" ht="5.4" customHeight="1" x14ac:dyDescent="0.25"/>
    <row r="20" spans="2:5" x14ac:dyDescent="0.25">
      <c r="B20" s="77" t="s">
        <v>33</v>
      </c>
      <c r="C20" s="69">
        <f>IF(OR(C14&gt;8760,C14&lt;10),0,IFERROR(IF(AND($C$8="Hochspannungsnetz",$C$14&lt;2500),C12*Preisblatt!C6/100,IF(AND($C$8="Hochspannungsnetz",$C$14&gt;=2500),C12*Preisblatt!E6/100,IF(AND($C$8="Umspannung Hoch-/Mittelspannung",$C$14&lt;2500),C12*Preisblatt!C7/100,IF(AND($C$8="Umspannung Hoch-/Mittelspannung",$C$14&gt;=2500),C12*Preisblatt!E7/100,IF(AND($C$8="Mittelspannungsnetz",$C$14&lt;2500),C12*Preisblatt!C8/100,IF(AND($C$8="Mittelspannungsnetz",$C$14&gt;=2500),C12*Preisblatt!E8/100,IF(AND($C$8="Umspannung Mittel-/Niederspannung",$C$14&lt;2500),C12*Preisblatt!C9/100,IF(AND($C$8="Umspannung Mittel-/Niederspannung",$C$14&gt;=2500),C12*Preisblatt!E9/100,IF(AND($C$8="Niederspannungsnetz",$C$14&lt;2500),C12*Preisblatt!C10/100,IF(AND($C$8="Niederspannungsnetz",$C$14&gt;=2500),C12*Preisblatt!E10/100,0)))))))))),0))</f>
        <v>0</v>
      </c>
    </row>
    <row r="21" spans="2:5" ht="5.4" customHeight="1" x14ac:dyDescent="0.25"/>
    <row r="22" spans="2:5" x14ac:dyDescent="0.25">
      <c r="B22" s="77" t="s">
        <v>34</v>
      </c>
      <c r="C22" s="72">
        <f>C18+C20</f>
        <v>0</v>
      </c>
    </row>
    <row r="25" spans="2:5" x14ac:dyDescent="0.25">
      <c r="B25" s="59" t="s">
        <v>49</v>
      </c>
      <c r="C25" s="80"/>
      <c r="E25" s="3" t="s">
        <v>68</v>
      </c>
    </row>
    <row r="26" spans="2:5" x14ac:dyDescent="0.25">
      <c r="C26" s="80"/>
    </row>
    <row r="27" spans="2:5" x14ac:dyDescent="0.25">
      <c r="B27" s="77" t="s">
        <v>51</v>
      </c>
      <c r="C27" s="68"/>
      <c r="E27" s="69">
        <f>IF(C27="Hochspannungsnetz",Preisblatt!$J$5,IF(C27="Mittelspannungsnetz",Preisblatt!J8,IF(C27="Niederspannungsnetz",Preisblatt!J12,0)))</f>
        <v>0</v>
      </c>
    </row>
    <row r="28" spans="2:5" ht="5.25" customHeight="1" x14ac:dyDescent="0.25"/>
    <row r="29" spans="2:5" x14ac:dyDescent="0.25">
      <c r="B29" s="77" t="s">
        <v>55</v>
      </c>
      <c r="C29" s="68"/>
      <c r="E29" s="69">
        <f>IF(C29="",0,IF(C29="nein",0,IF(C27="Hochspannungsnetz",-Preisblatt!J7,IF(C27="Mittelspannungsnetz",-Preisblatt!J11,IF(C27="Niederspannungsnetz",-Preisblatt!J15,0)))))</f>
        <v>0</v>
      </c>
    </row>
    <row r="30" spans="2:5" ht="5.25" customHeight="1" x14ac:dyDescent="0.25"/>
    <row r="31" spans="2:5" x14ac:dyDescent="0.25">
      <c r="B31" s="77" t="s">
        <v>56</v>
      </c>
      <c r="C31" s="68"/>
      <c r="E31" s="69">
        <f>IF(C31="",0,IF(C31="nein",0,IF(C27="Hochspannungsnetz",0,IF(C27="Mittelspannungsnetz",-Preisblatt!J10,IF(C27="Niederspannungsnetz",-Preisblatt!J14,0)))))</f>
        <v>0</v>
      </c>
    </row>
    <row r="32" spans="2:5" ht="5.25" customHeight="1" x14ac:dyDescent="0.25"/>
    <row r="33" spans="2:3" x14ac:dyDescent="0.25">
      <c r="B33" s="77" t="s">
        <v>54</v>
      </c>
      <c r="C33" s="78">
        <f>SUM(E27,E29,E31)</f>
        <v>0</v>
      </c>
    </row>
    <row r="35" spans="2:3" ht="14.4" thickBot="1" x14ac:dyDescent="0.3"/>
    <row r="36" spans="2:3" ht="15" thickTop="1" thickBot="1" x14ac:dyDescent="0.3">
      <c r="B36" s="66" t="s">
        <v>69</v>
      </c>
      <c r="C36" s="79">
        <f>C22+C33</f>
        <v>0</v>
      </c>
    </row>
  </sheetData>
  <sheetProtection algorithmName="SHA-512" hashValue="gaVxXuXxdk89U/L0cg+AhWBDd99nTz0L0W7pZsCqch/+eaZq7T5hGOeNDjskcRQpXZWiqgyt55wdz5awN+4+Nw==" saltValue="T4lRgD34h/m6UFzpS6e4nQ==" spinCount="100000" sheet="1" objects="1" scenarios="1" selectLockedCells="1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B6FA9A-85D3-4D08-A0CD-095CE88D0ACC}">
          <x14:formula1>
            <xm:f>Listen!$C$11:$C$15</xm:f>
          </x14:formula1>
          <xm:sqref>C8</xm:sqref>
        </x14:dataValidation>
        <x14:dataValidation type="list" allowBlank="1" showInputMessage="1" showErrorMessage="1" xr:uid="{2CD89803-39AC-45B3-AF6E-B524A6E32658}">
          <x14:formula1>
            <xm:f>Listen!$A$1:$A$2</xm:f>
          </x14:formula1>
          <xm:sqref>C29 C31</xm:sqref>
        </x14:dataValidation>
        <x14:dataValidation type="list" allowBlank="1" showInputMessage="1" showErrorMessage="1" xr:uid="{B2D8E66B-5186-4170-81FC-428E4633F8B4}">
          <x14:formula1>
            <xm:f>Listen!$C$1:$C$3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871C-788F-41E0-ACCA-D63174BDCC09}">
  <sheetPr codeName="Tabelle2"/>
  <dimension ref="B1:C30"/>
  <sheetViews>
    <sheetView zoomScaleNormal="100" workbookViewId="0">
      <selection activeCell="C8" sqref="C8"/>
    </sheetView>
  </sheetViews>
  <sheetFormatPr baseColWidth="10" defaultColWidth="11.5546875" defaultRowHeight="13.8" x14ac:dyDescent="0.25"/>
  <cols>
    <col min="1" max="1" width="2.33203125" style="2" customWidth="1"/>
    <col min="2" max="2" width="52.44140625" style="2" bestFit="1" customWidth="1"/>
    <col min="3" max="3" width="20.88671875" style="2" customWidth="1"/>
    <col min="4" max="6" width="16.109375" style="2" customWidth="1"/>
    <col min="7" max="16384" width="11.5546875" style="2"/>
  </cols>
  <sheetData>
    <row r="1" spans="2:3" ht="15.6" x14ac:dyDescent="0.3">
      <c r="B1" s="1" t="s">
        <v>80</v>
      </c>
    </row>
    <row r="2" spans="2:3" x14ac:dyDescent="0.25">
      <c r="B2" s="2" t="s">
        <v>26</v>
      </c>
    </row>
    <row r="4" spans="2:3" x14ac:dyDescent="0.25">
      <c r="B4" s="59" t="s">
        <v>50</v>
      </c>
    </row>
    <row r="6" spans="2:3" x14ac:dyDescent="0.25">
      <c r="C6" s="81" t="s">
        <v>30</v>
      </c>
    </row>
    <row r="7" spans="2:3" ht="5.25" customHeight="1" x14ac:dyDescent="0.25"/>
    <row r="8" spans="2:3" x14ac:dyDescent="0.25">
      <c r="B8" s="82" t="s">
        <v>15</v>
      </c>
      <c r="C8" s="73"/>
    </row>
    <row r="9" spans="2:3" ht="5.25" customHeight="1" x14ac:dyDescent="0.25"/>
    <row r="10" spans="2:3" x14ac:dyDescent="0.25">
      <c r="B10" s="77" t="s">
        <v>28</v>
      </c>
      <c r="C10" s="84">
        <v>0</v>
      </c>
    </row>
    <row r="12" spans="2:3" x14ac:dyDescent="0.25">
      <c r="B12" s="2" t="s">
        <v>31</v>
      </c>
    </row>
    <row r="13" spans="2:3" ht="5.25" customHeight="1" x14ac:dyDescent="0.25"/>
    <row r="14" spans="2:3" x14ac:dyDescent="0.25">
      <c r="B14" s="77" t="s">
        <v>13</v>
      </c>
      <c r="C14" s="69">
        <f>IF(C8=Listen!A11,Preisblatt!B17,0)</f>
        <v>0</v>
      </c>
    </row>
    <row r="15" spans="2:3" ht="5.25" customHeight="1" x14ac:dyDescent="0.25"/>
    <row r="16" spans="2:3" x14ac:dyDescent="0.25">
      <c r="B16" s="77" t="s">
        <v>33</v>
      </c>
      <c r="C16" s="69">
        <f>IF(C8=Listen!A11,Preisblatt!D17*C10/100,IF(C8=Listen!A12,Preisblatt!D18*C10/100,IF(C8=Listen!A13,Preisblatt!D19*C10/100,IF(C8=Listen!A14,Preisblatt!D20*C10/100,IF(C8=Listen!A15,Preisblatt!D21*C10/100,0)))))</f>
        <v>0</v>
      </c>
    </row>
    <row r="17" spans="2:3" ht="5.25" customHeight="1" x14ac:dyDescent="0.25"/>
    <row r="18" spans="2:3" x14ac:dyDescent="0.25">
      <c r="B18" s="77" t="s">
        <v>34</v>
      </c>
      <c r="C18" s="72">
        <f>C14+C16</f>
        <v>0</v>
      </c>
    </row>
    <row r="20" spans="2:3" ht="5.25" customHeight="1" x14ac:dyDescent="0.25"/>
    <row r="21" spans="2:3" x14ac:dyDescent="0.25">
      <c r="B21" s="59" t="s">
        <v>49</v>
      </c>
    </row>
    <row r="22" spans="2:3" ht="5.25" customHeight="1" x14ac:dyDescent="0.25"/>
    <row r="23" spans="2:3" x14ac:dyDescent="0.25">
      <c r="B23" s="77" t="s">
        <v>78</v>
      </c>
      <c r="C23" s="74"/>
    </row>
    <row r="24" spans="2:3" ht="5.25" customHeight="1" x14ac:dyDescent="0.25"/>
    <row r="25" spans="2:3" x14ac:dyDescent="0.25">
      <c r="B25" s="77" t="s">
        <v>79</v>
      </c>
      <c r="C25" s="74"/>
    </row>
    <row r="27" spans="2:3" x14ac:dyDescent="0.25">
      <c r="B27" s="77" t="s">
        <v>54</v>
      </c>
      <c r="C27" s="72">
        <f>IF(AND(C23="Eintarifzählung",C25="jährlich"),Preisblatt!N5,IF(AND(C23="Eintarifzählung",C25="halbjährlich"),Preisblatt!O5,IF(AND(C23="Eintarifzählung",C25="vierteljährlich"),Preisblatt!P5,IF(AND(C23="Eintarifzählung",C25="monatlich"),Preisblatt!Q5,IF(AND(C23="Zweitarifzählung",C25="jährlich"),Preisblatt!N6+Preisblatt!N9,IF(AND(C23="Zweitarifzählung",C25="halbjährlich"),Preisblatt!O6+Preisblatt!N9,IF(AND(C23="Zweitarifzählung",C25="vierteljährlich"),Preisblatt!P6+Preisblatt!N9,IF(AND(C23="Zweitarifzählung",C25="monatlich"),Preisblatt!Q6+Preisblatt!N9,IF(AND(C23="EDL 21",C25="jährlich"),Preisblatt!N7,IF(AND(C23="EDL 21",C25="halbjährlich"),Preisblatt!O7,IF(AND(C23="EDL 21",C25="vierteljährlich"),Preisblatt!P7,IF(AND(C23="EDL 21",C25="monatlich"),Preisblatt!Q7,0))))))))))))</f>
        <v>0</v>
      </c>
    </row>
    <row r="29" spans="2:3" ht="14.4" thickBot="1" x14ac:dyDescent="0.3"/>
    <row r="30" spans="2:3" ht="15" thickTop="1" thickBot="1" x14ac:dyDescent="0.3">
      <c r="B30" s="66" t="s">
        <v>69</v>
      </c>
      <c r="C30" s="61">
        <f>C27+C18</f>
        <v>0</v>
      </c>
    </row>
  </sheetData>
  <sheetProtection algorithmName="SHA-512" hashValue="JydHpihWZj2bJVz+AuJAdjUyq0GBavNpY3Gf39GolrvMJYziWDFtd+oqYL53SIZzwCvh4B6L2PLjLP+NHXXbkw==" saltValue="QyPqA5DAAMjLlNeBmuRzwQ==" spinCount="100000" sheet="1" objects="1" scenarios="1" selectLockedCells="1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6E6D64E-622E-421D-9999-A2A548CC9EB1}">
          <x14:formula1>
            <xm:f>Listen!$A$11:$A$15</xm:f>
          </x14:formula1>
          <xm:sqref>C8</xm:sqref>
        </x14:dataValidation>
        <x14:dataValidation type="list" allowBlank="1" showInputMessage="1" showErrorMessage="1" xr:uid="{94F0E518-6C09-4B14-8A1B-B5B7C1FEE65C}">
          <x14:formula1>
            <xm:f>Listen!$C$5:$C$7</xm:f>
          </x14:formula1>
          <xm:sqref>C23</xm:sqref>
        </x14:dataValidation>
        <x14:dataValidation type="list" allowBlank="1" showInputMessage="1" showErrorMessage="1" xr:uid="{199A45D8-A8BD-4F7B-98D9-5E34D1F91061}">
          <x14:formula1>
            <xm:f>Listen!$A$5:$A$8</xm:f>
          </x14:formula1>
          <xm:sqref>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D5AC-A083-488A-BEA4-BF6C673F5A59}">
  <sheetPr codeName="Tabelle3"/>
  <dimension ref="B1:C29"/>
  <sheetViews>
    <sheetView zoomScaleNormal="100" workbookViewId="0">
      <selection activeCell="C105" sqref="C105"/>
    </sheetView>
  </sheetViews>
  <sheetFormatPr baseColWidth="10" defaultColWidth="11.5546875" defaultRowHeight="13.8" x14ac:dyDescent="0.25"/>
  <cols>
    <col min="1" max="1" width="2.33203125" style="2" customWidth="1"/>
    <col min="2" max="2" width="32.44140625" style="2" customWidth="1"/>
    <col min="3" max="3" width="22.88671875" style="2" customWidth="1"/>
    <col min="4" max="16384" width="11.5546875" style="2"/>
  </cols>
  <sheetData>
    <row r="1" spans="2:3" ht="15.6" x14ac:dyDescent="0.3">
      <c r="B1" s="1" t="s">
        <v>91</v>
      </c>
    </row>
    <row r="2" spans="2:3" x14ac:dyDescent="0.25">
      <c r="B2" s="2" t="s">
        <v>26</v>
      </c>
    </row>
    <row r="3" spans="2:3" x14ac:dyDescent="0.25">
      <c r="B3" s="59"/>
    </row>
    <row r="4" spans="2:3" x14ac:dyDescent="0.25">
      <c r="B4" s="59" t="s">
        <v>72</v>
      </c>
    </row>
    <row r="5" spans="2:3" ht="5.25" customHeight="1" x14ac:dyDescent="0.25"/>
    <row r="6" spans="2:3" x14ac:dyDescent="0.25">
      <c r="B6" s="2" t="s">
        <v>35</v>
      </c>
      <c r="C6" s="63">
        <f>'Berechnung RLM'!C8</f>
        <v>0</v>
      </c>
    </row>
    <row r="7" spans="2:3" ht="5.25" customHeight="1" x14ac:dyDescent="0.25"/>
    <row r="8" spans="2:3" x14ac:dyDescent="0.25">
      <c r="B8" s="2" t="s">
        <v>73</v>
      </c>
      <c r="C8" s="65">
        <f>'Berechnung RLM'!C10</f>
        <v>0</v>
      </c>
    </row>
    <row r="9" spans="2:3" ht="5.25" customHeight="1" x14ac:dyDescent="0.25"/>
    <row r="10" spans="2:3" x14ac:dyDescent="0.25">
      <c r="B10" s="2" t="s">
        <v>74</v>
      </c>
      <c r="C10" s="64">
        <f>'Berechnung RLM'!C12</f>
        <v>0</v>
      </c>
    </row>
    <row r="12" spans="2:3" x14ac:dyDescent="0.25">
      <c r="B12" s="2" t="s">
        <v>34</v>
      </c>
      <c r="C12" s="60">
        <f>'Berechnung RLM'!C22</f>
        <v>0</v>
      </c>
    </row>
    <row r="13" spans="2:3" ht="5.25" customHeight="1" x14ac:dyDescent="0.25"/>
    <row r="14" spans="2:3" x14ac:dyDescent="0.25">
      <c r="B14" s="2" t="s">
        <v>75</v>
      </c>
      <c r="C14" s="60">
        <f>'Berechnung RLM'!C33</f>
        <v>0</v>
      </c>
    </row>
    <row r="15" spans="2:3" ht="14.25" customHeight="1" thickBot="1" x14ac:dyDescent="0.3"/>
    <row r="16" spans="2:3" ht="15" thickTop="1" thickBot="1" x14ac:dyDescent="0.3">
      <c r="B16" s="66" t="s">
        <v>69</v>
      </c>
      <c r="C16" s="61">
        <f>'Berechnung RLM'!C36</f>
        <v>0</v>
      </c>
    </row>
    <row r="19" spans="2:3" x14ac:dyDescent="0.25">
      <c r="B19" s="59" t="s">
        <v>76</v>
      </c>
    </row>
    <row r="20" spans="2:3" ht="5.25" customHeight="1" x14ac:dyDescent="0.25"/>
    <row r="21" spans="2:3" x14ac:dyDescent="0.25">
      <c r="B21" s="9" t="s">
        <v>15</v>
      </c>
      <c r="C21" s="63">
        <f>'Berechnung SLP'!C8</f>
        <v>0</v>
      </c>
    </row>
    <row r="22" spans="2:3" ht="5.25" customHeight="1" x14ac:dyDescent="0.25"/>
    <row r="23" spans="2:3" x14ac:dyDescent="0.25">
      <c r="B23" s="2" t="s">
        <v>74</v>
      </c>
      <c r="C23" s="64">
        <f>'Berechnung SLP'!C10</f>
        <v>0</v>
      </c>
    </row>
    <row r="24" spans="2:3" ht="14.25" customHeight="1" x14ac:dyDescent="0.25"/>
    <row r="25" spans="2:3" x14ac:dyDescent="0.25">
      <c r="B25" s="2" t="s">
        <v>34</v>
      </c>
      <c r="C25" s="60">
        <f>'Berechnung SLP'!C18</f>
        <v>0</v>
      </c>
    </row>
    <row r="26" spans="2:3" ht="5.25" customHeight="1" x14ac:dyDescent="0.25"/>
    <row r="27" spans="2:3" x14ac:dyDescent="0.25">
      <c r="B27" s="2" t="s">
        <v>75</v>
      </c>
      <c r="C27" s="60">
        <f>'Berechnung SLP'!C27</f>
        <v>0</v>
      </c>
    </row>
    <row r="28" spans="2:3" ht="14.4" thickBot="1" x14ac:dyDescent="0.3"/>
    <row r="29" spans="2:3" ht="15" thickTop="1" thickBot="1" x14ac:dyDescent="0.3">
      <c r="B29" s="66" t="s">
        <v>69</v>
      </c>
      <c r="C29" s="61">
        <f>'Berechnung SLP'!C30</f>
        <v>0</v>
      </c>
    </row>
  </sheetData>
  <sheetProtection algorithmName="SHA-512" hashValue="Ru8B0P6ZPOeGhJVxSHcCJyT8cGCkGlGXBZoq0N3+CRIycwDwBGwT4ckp+j1IgmiT3zPXGx+Wdp3akxrhtzOfeQ==" saltValue="W0yHWG7YOoi4quHas5sJ1w==" spinCount="100000" sheet="1" objects="1" scenarios="1" selectLockedCell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06DB-A72E-41E8-8177-3975A1D2C055}">
  <sheetPr codeName="Tabelle4"/>
  <dimension ref="A1:V21"/>
  <sheetViews>
    <sheetView topLeftCell="I1" zoomScale="85" zoomScaleNormal="85" workbookViewId="0">
      <selection activeCell="E21" sqref="E21"/>
    </sheetView>
  </sheetViews>
  <sheetFormatPr baseColWidth="10" defaultColWidth="11.5546875" defaultRowHeight="13.8" x14ac:dyDescent="0.25"/>
  <cols>
    <col min="1" max="1" width="39.33203125" style="2" customWidth="1"/>
    <col min="2" max="2" width="16.6640625" style="2" customWidth="1"/>
    <col min="3" max="3" width="16" style="2" customWidth="1"/>
    <col min="4" max="4" width="17.88671875" style="2" customWidth="1"/>
    <col min="5" max="5" width="14.6640625" style="2" customWidth="1"/>
    <col min="6" max="7" width="11.5546875" style="2"/>
    <col min="8" max="8" width="7.33203125" style="2" customWidth="1"/>
    <col min="9" max="9" width="47.88671875" style="2" customWidth="1"/>
    <col min="10" max="10" width="21.88671875" style="2" customWidth="1"/>
    <col min="11" max="12" width="11.5546875" style="2"/>
    <col min="13" max="13" width="24.44140625" style="2" customWidth="1"/>
    <col min="14" max="17" width="20.33203125" style="2" customWidth="1"/>
    <col min="18" max="18" width="12.44140625" style="2" customWidth="1"/>
    <col min="19" max="16384" width="11.5546875" style="2"/>
  </cols>
  <sheetData>
    <row r="1" spans="1:22" ht="33" customHeight="1" x14ac:dyDescent="0.3">
      <c r="A1" s="1" t="s">
        <v>11</v>
      </c>
      <c r="I1" s="100" t="s">
        <v>36</v>
      </c>
      <c r="J1" s="100"/>
      <c r="K1" s="100"/>
      <c r="L1" s="100"/>
      <c r="M1" s="100" t="s">
        <v>57</v>
      </c>
      <c r="N1" s="100"/>
      <c r="O1" s="100"/>
      <c r="P1" s="100"/>
      <c r="Q1" s="100"/>
      <c r="R1" s="100"/>
      <c r="S1" s="100"/>
    </row>
    <row r="2" spans="1:22" ht="14.4" thickBot="1" x14ac:dyDescent="0.3"/>
    <row r="3" spans="1:22" ht="44.25" customHeight="1" thickBot="1" x14ac:dyDescent="0.3">
      <c r="A3" s="92" t="s">
        <v>10</v>
      </c>
      <c r="B3" s="89" t="s">
        <v>0</v>
      </c>
      <c r="C3" s="90"/>
      <c r="D3" s="90"/>
      <c r="E3" s="91"/>
      <c r="I3" s="98" t="s">
        <v>37</v>
      </c>
      <c r="J3" s="33" t="s">
        <v>39</v>
      </c>
      <c r="M3" s="42"/>
      <c r="N3" s="43" t="s">
        <v>58</v>
      </c>
      <c r="O3" s="43" t="s">
        <v>59</v>
      </c>
      <c r="P3" s="43" t="s">
        <v>60</v>
      </c>
      <c r="Q3" s="44" t="s">
        <v>61</v>
      </c>
      <c r="V3" s="27"/>
    </row>
    <row r="4" spans="1:22" ht="46.5" customHeight="1" thickBot="1" x14ac:dyDescent="0.3">
      <c r="A4" s="93"/>
      <c r="B4" s="85" t="s">
        <v>1</v>
      </c>
      <c r="C4" s="86"/>
      <c r="D4" s="87" t="s">
        <v>2</v>
      </c>
      <c r="E4" s="88"/>
      <c r="I4" s="99"/>
      <c r="J4" s="17" t="s">
        <v>38</v>
      </c>
      <c r="M4" s="48" t="s">
        <v>62</v>
      </c>
      <c r="N4" s="17" t="s">
        <v>38</v>
      </c>
      <c r="O4" s="17" t="s">
        <v>38</v>
      </c>
      <c r="P4" s="17" t="s">
        <v>38</v>
      </c>
      <c r="Q4" s="45" t="s">
        <v>38</v>
      </c>
    </row>
    <row r="5" spans="1:22" ht="42" thickBot="1" x14ac:dyDescent="0.3">
      <c r="A5" s="21"/>
      <c r="B5" s="35" t="s">
        <v>3</v>
      </c>
      <c r="C5" s="36" t="s">
        <v>4</v>
      </c>
      <c r="D5" s="16" t="s">
        <v>3</v>
      </c>
      <c r="E5" s="17" t="s">
        <v>4</v>
      </c>
      <c r="I5" s="30" t="s">
        <v>40</v>
      </c>
      <c r="J5" s="28">
        <v>1846.87</v>
      </c>
      <c r="M5" s="51" t="s">
        <v>63</v>
      </c>
      <c r="N5" s="52">
        <v>10.67</v>
      </c>
      <c r="O5" s="54">
        <v>13.17</v>
      </c>
      <c r="P5" s="54">
        <v>18.170000000000002</v>
      </c>
      <c r="Q5" s="47">
        <v>38.17</v>
      </c>
    </row>
    <row r="6" spans="1:22" ht="27.6" customHeight="1" x14ac:dyDescent="0.25">
      <c r="A6" s="14" t="s">
        <v>5</v>
      </c>
      <c r="B6" s="3">
        <v>16.510000000000002</v>
      </c>
      <c r="C6" s="37">
        <v>5.27</v>
      </c>
      <c r="D6" s="3">
        <v>141.51</v>
      </c>
      <c r="E6" s="4">
        <v>0.27</v>
      </c>
      <c r="I6" s="30" t="s">
        <v>41</v>
      </c>
      <c r="J6" s="28">
        <v>1342.69</v>
      </c>
      <c r="M6" s="49" t="s">
        <v>64</v>
      </c>
      <c r="N6" s="53">
        <v>21.1</v>
      </c>
      <c r="O6" s="55">
        <v>23.6</v>
      </c>
      <c r="P6" s="55">
        <v>28.6</v>
      </c>
      <c r="Q6" s="47">
        <v>48.6</v>
      </c>
    </row>
    <row r="7" spans="1:22" ht="27.6" customHeight="1" thickBot="1" x14ac:dyDescent="0.3">
      <c r="A7" s="14" t="s">
        <v>6</v>
      </c>
      <c r="B7" s="3">
        <v>17.190000000000001</v>
      </c>
      <c r="C7" s="37">
        <v>5.49</v>
      </c>
      <c r="D7" s="3">
        <v>147.36000000000001</v>
      </c>
      <c r="E7" s="4">
        <v>0.28000000000000003</v>
      </c>
      <c r="I7" s="32" t="s">
        <v>42</v>
      </c>
      <c r="J7" s="34">
        <v>504.18</v>
      </c>
      <c r="M7" s="49" t="s">
        <v>67</v>
      </c>
      <c r="N7" s="56">
        <v>31.44</v>
      </c>
      <c r="O7" s="57">
        <v>33.94</v>
      </c>
      <c r="P7" s="57">
        <v>38.94</v>
      </c>
      <c r="Q7" s="58">
        <v>58.94</v>
      </c>
    </row>
    <row r="8" spans="1:22" ht="32.25" customHeight="1" x14ac:dyDescent="0.25">
      <c r="A8" s="14" t="s">
        <v>7</v>
      </c>
      <c r="B8" s="3">
        <v>16.61</v>
      </c>
      <c r="C8" s="37">
        <v>6.32</v>
      </c>
      <c r="D8" s="3">
        <v>148.05000000000001</v>
      </c>
      <c r="E8" s="4">
        <v>1.06</v>
      </c>
      <c r="I8" s="30" t="s">
        <v>7</v>
      </c>
      <c r="J8" s="28">
        <v>660.98</v>
      </c>
      <c r="M8" s="46" t="s">
        <v>65</v>
      </c>
      <c r="N8" s="101">
        <v>53.91</v>
      </c>
      <c r="O8" s="102"/>
      <c r="P8" s="102"/>
      <c r="Q8" s="103"/>
    </row>
    <row r="9" spans="1:22" ht="27.6" customHeight="1" thickBot="1" x14ac:dyDescent="0.3">
      <c r="A9" s="14" t="s">
        <v>8</v>
      </c>
      <c r="B9" s="3">
        <v>16.52</v>
      </c>
      <c r="C9" s="37">
        <v>6.26</v>
      </c>
      <c r="D9" s="3">
        <v>146.49</v>
      </c>
      <c r="E9" s="4">
        <v>1.06</v>
      </c>
      <c r="I9" s="30" t="s">
        <v>43</v>
      </c>
      <c r="J9" s="28">
        <v>332.76</v>
      </c>
      <c r="M9" s="50" t="s">
        <v>66</v>
      </c>
      <c r="N9" s="96">
        <v>12.99</v>
      </c>
      <c r="O9" s="96"/>
      <c r="P9" s="96"/>
      <c r="Q9" s="97"/>
    </row>
    <row r="10" spans="1:22" ht="27.6" customHeight="1" thickBot="1" x14ac:dyDescent="0.3">
      <c r="A10" s="15" t="s">
        <v>9</v>
      </c>
      <c r="B10" s="5">
        <v>18.64</v>
      </c>
      <c r="C10" s="38">
        <v>7.49</v>
      </c>
      <c r="D10" s="5">
        <v>171.87</v>
      </c>
      <c r="E10" s="6">
        <v>1.36</v>
      </c>
      <c r="I10" s="30" t="s">
        <v>44</v>
      </c>
      <c r="J10" s="28">
        <v>105.02</v>
      </c>
    </row>
    <row r="11" spans="1:22" ht="42" thickBot="1" x14ac:dyDescent="0.3">
      <c r="I11" s="32" t="s">
        <v>42</v>
      </c>
      <c r="J11" s="34">
        <v>223.2</v>
      </c>
    </row>
    <row r="12" spans="1:22" ht="27.6" x14ac:dyDescent="0.25">
      <c r="I12" s="30" t="s">
        <v>45</v>
      </c>
      <c r="J12" s="28">
        <v>489.02</v>
      </c>
    </row>
    <row r="13" spans="1:22" ht="27.6" x14ac:dyDescent="0.3">
      <c r="A13" s="1" t="s">
        <v>12</v>
      </c>
      <c r="I13" s="30" t="s">
        <v>46</v>
      </c>
      <c r="J13" s="28">
        <v>330.09</v>
      </c>
    </row>
    <row r="14" spans="1:22" ht="28.2" thickBot="1" x14ac:dyDescent="0.3">
      <c r="A14" s="7"/>
      <c r="B14" s="7"/>
      <c r="C14" s="7"/>
      <c r="D14" s="7"/>
      <c r="E14" s="7"/>
      <c r="I14" s="30" t="s">
        <v>44</v>
      </c>
      <c r="J14" s="28">
        <v>105.02</v>
      </c>
    </row>
    <row r="15" spans="1:22" s="9" customFormat="1" ht="27.6" customHeight="1" thickBot="1" x14ac:dyDescent="0.35">
      <c r="A15" s="8"/>
      <c r="B15" s="94" t="s">
        <v>13</v>
      </c>
      <c r="C15" s="95"/>
      <c r="D15" s="94" t="s">
        <v>14</v>
      </c>
      <c r="E15" s="95"/>
      <c r="I15" s="32" t="s">
        <v>42</v>
      </c>
      <c r="J15" s="34">
        <v>53.91</v>
      </c>
    </row>
    <row r="16" spans="1:22" ht="28.2" thickBot="1" x14ac:dyDescent="0.3">
      <c r="A16" s="20" t="s">
        <v>15</v>
      </c>
      <c r="B16" s="35" t="s">
        <v>16</v>
      </c>
      <c r="C16" s="18" t="s">
        <v>17</v>
      </c>
      <c r="D16" s="67" t="s">
        <v>18</v>
      </c>
      <c r="E16" s="19" t="s">
        <v>19</v>
      </c>
      <c r="I16" s="30" t="s">
        <v>48</v>
      </c>
      <c r="J16" s="28">
        <v>403.82</v>
      </c>
    </row>
    <row r="17" spans="1:10" s="9" customFormat="1" ht="36" customHeight="1" thickBot="1" x14ac:dyDescent="0.35">
      <c r="A17" s="22" t="s">
        <v>20</v>
      </c>
      <c r="B17" s="26">
        <v>84</v>
      </c>
      <c r="C17" s="39">
        <v>99.96</v>
      </c>
      <c r="D17" s="10">
        <v>7.57</v>
      </c>
      <c r="E17" s="11">
        <v>9.01</v>
      </c>
      <c r="I17" s="31" t="s">
        <v>47</v>
      </c>
      <c r="J17" s="29">
        <v>79</v>
      </c>
    </row>
    <row r="18" spans="1:10" s="9" customFormat="1" ht="27.6" customHeight="1" x14ac:dyDescent="0.3">
      <c r="A18" s="23" t="s">
        <v>21</v>
      </c>
      <c r="B18" s="10"/>
      <c r="C18" s="40"/>
      <c r="D18" s="10">
        <v>1.88</v>
      </c>
      <c r="E18" s="11">
        <v>2.2400000000000002</v>
      </c>
    </row>
    <row r="19" spans="1:10" s="9" customFormat="1" ht="27.6" customHeight="1" x14ac:dyDescent="0.3">
      <c r="A19" s="24" t="s">
        <v>22</v>
      </c>
      <c r="B19" s="10"/>
      <c r="C19" s="40"/>
      <c r="D19" s="10">
        <v>6.55</v>
      </c>
      <c r="E19" s="11">
        <v>7.79</v>
      </c>
    </row>
    <row r="20" spans="1:10" s="9" customFormat="1" ht="27.6" customHeight="1" x14ac:dyDescent="0.3">
      <c r="A20" s="23" t="s">
        <v>23</v>
      </c>
      <c r="B20" s="10"/>
      <c r="C20" s="40"/>
      <c r="D20" s="10">
        <v>4.72</v>
      </c>
      <c r="E20" s="11">
        <v>5.62</v>
      </c>
    </row>
    <row r="21" spans="1:10" s="9" customFormat="1" ht="27.6" customHeight="1" thickBot="1" x14ac:dyDescent="0.35">
      <c r="A21" s="25" t="s">
        <v>24</v>
      </c>
      <c r="B21" s="12"/>
      <c r="C21" s="41"/>
      <c r="D21" s="12">
        <v>4.72</v>
      </c>
      <c r="E21" s="13">
        <v>5.62</v>
      </c>
    </row>
  </sheetData>
  <mergeCells count="11">
    <mergeCell ref="N9:Q9"/>
    <mergeCell ref="I3:I4"/>
    <mergeCell ref="I1:L1"/>
    <mergeCell ref="M1:S1"/>
    <mergeCell ref="N8:Q8"/>
    <mergeCell ref="B4:C4"/>
    <mergeCell ref="D4:E4"/>
    <mergeCell ref="B3:E3"/>
    <mergeCell ref="A3:A4"/>
    <mergeCell ref="B15:C15"/>
    <mergeCell ref="D15:E1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75D3-BC87-49A1-B7B5-9D46B0AF9244}">
  <sheetPr codeName="Tabelle5"/>
  <dimension ref="A1:F15"/>
  <sheetViews>
    <sheetView workbookViewId="0">
      <selection activeCell="C11" sqref="C10:H11"/>
    </sheetView>
  </sheetViews>
  <sheetFormatPr baseColWidth="10" defaultRowHeight="14.4" x14ac:dyDescent="0.3"/>
  <sheetData>
    <row r="1" spans="1:6" x14ac:dyDescent="0.3">
      <c r="A1" t="s">
        <v>52</v>
      </c>
      <c r="C1" t="s">
        <v>5</v>
      </c>
      <c r="F1" s="62" t="s">
        <v>71</v>
      </c>
    </row>
    <row r="2" spans="1:6" x14ac:dyDescent="0.3">
      <c r="A2" t="s">
        <v>53</v>
      </c>
      <c r="C2" t="s">
        <v>7</v>
      </c>
      <c r="F2" s="62" t="s">
        <v>77</v>
      </c>
    </row>
    <row r="3" spans="1:6" x14ac:dyDescent="0.3">
      <c r="C3" t="s">
        <v>9</v>
      </c>
    </row>
    <row r="5" spans="1:6" x14ac:dyDescent="0.3">
      <c r="A5" t="s">
        <v>81</v>
      </c>
      <c r="C5" t="s">
        <v>63</v>
      </c>
    </row>
    <row r="6" spans="1:6" x14ac:dyDescent="0.3">
      <c r="A6" t="s">
        <v>82</v>
      </c>
      <c r="C6" t="s">
        <v>64</v>
      </c>
    </row>
    <row r="7" spans="1:6" x14ac:dyDescent="0.3">
      <c r="A7" t="s">
        <v>83</v>
      </c>
      <c r="C7" t="s">
        <v>70</v>
      </c>
    </row>
    <row r="8" spans="1:6" x14ac:dyDescent="0.3">
      <c r="A8" t="s">
        <v>84</v>
      </c>
    </row>
    <row r="10" spans="1:6" x14ac:dyDescent="0.3">
      <c r="A10" s="75" t="s">
        <v>90</v>
      </c>
      <c r="C10" s="75" t="s">
        <v>90</v>
      </c>
    </row>
    <row r="11" spans="1:6" x14ac:dyDescent="0.3">
      <c r="A11" t="s">
        <v>85</v>
      </c>
      <c r="C11" s="76" t="s">
        <v>5</v>
      </c>
    </row>
    <row r="12" spans="1:6" x14ac:dyDescent="0.3">
      <c r="A12" t="s">
        <v>86</v>
      </c>
      <c r="C12" s="76" t="s">
        <v>6</v>
      </c>
    </row>
    <row r="13" spans="1:6" x14ac:dyDescent="0.3">
      <c r="A13" t="s">
        <v>87</v>
      </c>
      <c r="C13" s="76" t="s">
        <v>7</v>
      </c>
    </row>
    <row r="14" spans="1:6" x14ac:dyDescent="0.3">
      <c r="A14" t="s">
        <v>88</v>
      </c>
      <c r="C14" s="76" t="s">
        <v>8</v>
      </c>
    </row>
    <row r="15" spans="1:6" x14ac:dyDescent="0.3">
      <c r="A15" t="s">
        <v>89</v>
      </c>
      <c r="C15" s="76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Berechnung RLM</vt:lpstr>
      <vt:lpstr>Berechnung SLP</vt:lpstr>
      <vt:lpstr>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Valjevac Irma</dc:creator>
  <cp:lastModifiedBy>Balle Katrin</cp:lastModifiedBy>
  <dcterms:created xsi:type="dcterms:W3CDTF">2026-07-03T09:22:27Z</dcterms:created>
  <dcterms:modified xsi:type="dcterms:W3CDTF">2026-08-12T14:59:12Z</dcterms:modified>
</cp:coreProperties>
</file>