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myenbw-my.sharepoint.com/personal/k_balle_netze-bw_de/Documents/Documents/"/>
    </mc:Choice>
  </mc:AlternateContent>
  <xr:revisionPtr revIDLastSave="0" documentId="8_{DF760680-7FF0-4A89-BCE7-9D02365EF33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Berechnung SLP" sheetId="3" r:id="rId1"/>
    <sheet name="Berechung RLM" sheetId="1" r:id="rId2"/>
    <sheet name="Preisblatt" sheetId="4" r:id="rId3"/>
    <sheet name="Ergebnisse" sheetId="2" r:id="rId4"/>
  </sheets>
  <definedNames>
    <definedName name="Arbeit" localSheetId="0">'Berechnung SLP'!$C$6</definedName>
    <definedName name="Arbeit">'Berechung RLM'!$C$6</definedName>
    <definedName name="bm">'Berechung RLM'!$C$8</definedName>
    <definedName name="_xlnm.Print_Area" localSheetId="0">'Berechnung SLP'!$A$1:$M$47</definedName>
    <definedName name="_xlnm.Print_Area" localSheetId="1">'Berechung RLM'!$A$1:$K$62</definedName>
    <definedName name="hallo">Ergebnisse!$A$4</definedName>
    <definedName name="Leistung" localSheetId="0">'Berechnung SLP'!A1</definedName>
    <definedName name="Leistung">'Berechung RLM'!$C$8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1" l="1"/>
  <c r="I29" i="3" l="1"/>
  <c r="K50" i="1"/>
  <c r="K45" i="1"/>
  <c r="K44" i="1"/>
  <c r="K43" i="1"/>
  <c r="K42" i="1"/>
  <c r="I32" i="3"/>
  <c r="I31" i="3"/>
  <c r="I30" i="3"/>
  <c r="C44" i="3"/>
  <c r="C65" i="1"/>
  <c r="K49" i="1"/>
  <c r="K48" i="1"/>
  <c r="C16" i="1"/>
  <c r="C26" i="1"/>
  <c r="C16" i="3"/>
  <c r="C10" i="3"/>
  <c r="C10" i="1"/>
  <c r="C19" i="2"/>
  <c r="C8" i="2"/>
  <c r="C6" i="2"/>
  <c r="C21" i="2"/>
  <c r="K51" i="1"/>
  <c r="C28" i="1"/>
  <c r="C18" i="3"/>
  <c r="C18" i="1"/>
  <c r="C14" i="3"/>
  <c r="C24" i="1"/>
  <c r="C14" i="1"/>
  <c r="C30" i="1" l="1"/>
  <c r="C32" i="1" s="1"/>
  <c r="C56" i="1" s="1"/>
  <c r="C20" i="3"/>
  <c r="C22" i="3" s="1"/>
  <c r="C24" i="3" s="1"/>
  <c r="C20" i="1"/>
  <c r="C22" i="1" s="1"/>
  <c r="I33" i="3"/>
  <c r="C39" i="3" s="1"/>
  <c r="C25" i="2" s="1"/>
  <c r="K46" i="1"/>
  <c r="C60" i="1" s="1"/>
  <c r="C12" i="2" s="1"/>
  <c r="C34" i="1" l="1"/>
  <c r="C58" i="1" s="1"/>
  <c r="C54" i="1"/>
  <c r="C37" i="3"/>
  <c r="C41" i="3" s="1"/>
  <c r="C36" i="1"/>
  <c r="C23" i="2"/>
  <c r="C27" i="2" s="1"/>
  <c r="C10" i="2" l="1"/>
  <c r="C14" i="2" s="1"/>
  <c r="C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Burg Claudius</author>
  </authors>
  <commentList>
    <comment ref="C10" authorId="0" shapeId="0" xr:uid="{00000000-0006-0000-0100-000001000000}">
      <text>
        <r>
          <rPr>
            <sz val="8"/>
            <color indexed="81"/>
            <rFont val="Tahoma"/>
            <family val="2"/>
          </rPr>
          <t>Dieser Wert dient nur als Anhaltspunkt. Die individuelle Vorhalteleistung wird nach dem jeweiligen Kundenverhalten, entsprechend dem Jahresverbrauch des Netzkunden und seinem Standardlastprofil berechnet und im Rahmen des Lieferantenwechsels mitgeteilt!</t>
        </r>
      </text>
    </comment>
  </commentList>
</comments>
</file>

<file path=xl/sharedStrings.xml><?xml version="1.0" encoding="utf-8"?>
<sst xmlns="http://schemas.openxmlformats.org/spreadsheetml/2006/main" count="164" uniqueCount="114">
  <si>
    <t>Arbeit</t>
  </si>
  <si>
    <t>Leistung</t>
  </si>
  <si>
    <t>kWh</t>
  </si>
  <si>
    <t>€/kWh/h</t>
  </si>
  <si>
    <t>kWh/h</t>
  </si>
  <si>
    <t>spezifisches Entgelt</t>
  </si>
  <si>
    <t>Endsumme</t>
  </si>
  <si>
    <t>Angegebene Arbeit</t>
  </si>
  <si>
    <t>Angegebene Leistung</t>
  </si>
  <si>
    <t>bitte "X"</t>
  </si>
  <si>
    <t>Arbeitspreis</t>
  </si>
  <si>
    <t>Eingabefelder</t>
  </si>
  <si>
    <r>
      <t>Ø</t>
    </r>
    <r>
      <rPr>
        <sz val="10"/>
        <rFont val="DIN-Light"/>
        <family val="2"/>
      </rPr>
      <t xml:space="preserve"> Bh aller SLP- Kunden</t>
    </r>
  </si>
  <si>
    <t>Vorhalteleistung bei SLP- Kunden</t>
  </si>
  <si>
    <t>Benutzungsstunden</t>
  </si>
  <si>
    <t>Anhaltswert Leistung</t>
  </si>
  <si>
    <t>Leistungspreis</t>
  </si>
  <si>
    <t>Stufe</t>
  </si>
  <si>
    <t>Jahresarbeit</t>
  </si>
  <si>
    <t>Arbeitspreis
für die Restmenge</t>
  </si>
  <si>
    <t>(M)</t>
  </si>
  <si>
    <t>(AP)</t>
  </si>
  <si>
    <t>i</t>
  </si>
  <si>
    <t>von kWh</t>
  </si>
  <si>
    <t>bis kWh</t>
  </si>
  <si>
    <t>€/a</t>
  </si>
  <si>
    <t>ct/kWh</t>
  </si>
  <si>
    <t>Messstellenbetrieb</t>
  </si>
  <si>
    <t>Messen</t>
  </si>
  <si>
    <t>(SP)</t>
  </si>
  <si>
    <t>(M1)</t>
  </si>
  <si>
    <t>Arbeitspreis für die Restmenge</t>
  </si>
  <si>
    <t>spez. Arbeitspreis für die Restmenge</t>
  </si>
  <si>
    <t>Arbeitspreis der nicht abgegoltenen Arbeit</t>
  </si>
  <si>
    <t>spez. Arbeitspreis der nicht abgegoltenen Arbeit</t>
  </si>
  <si>
    <t>Summe Arbeitspreis</t>
  </si>
  <si>
    <t>spez. Leistungspreis der nicht abgegoltenen Leistung</t>
  </si>
  <si>
    <t>Leistungspreis der nicht abgegoltenen Leistung</t>
  </si>
  <si>
    <t>Summe Leistungspreis</t>
  </si>
  <si>
    <t>Jahresleistung</t>
  </si>
  <si>
    <t>Leistungspreis
für die Restleistung</t>
  </si>
  <si>
    <t>(P1)</t>
  </si>
  <si>
    <t>(LP)</t>
  </si>
  <si>
    <t>von kWh/h</t>
  </si>
  <si>
    <t>bis kWh/h</t>
  </si>
  <si>
    <t>(ZP)</t>
  </si>
  <si>
    <t>SLP1</t>
  </si>
  <si>
    <t>SLP2</t>
  </si>
  <si>
    <t>SLP3</t>
  </si>
  <si>
    <t>SLP4</t>
  </si>
  <si>
    <t>SLP5</t>
  </si>
  <si>
    <t>SLP6</t>
  </si>
  <si>
    <t>SLP7</t>
  </si>
  <si>
    <t>spezifisches Entgelt (zur Info)</t>
  </si>
  <si>
    <t>AP1</t>
  </si>
  <si>
    <t>AP2</t>
  </si>
  <si>
    <t>AP3</t>
  </si>
  <si>
    <t>AP4</t>
  </si>
  <si>
    <t>AP5</t>
  </si>
  <si>
    <t>AP6</t>
  </si>
  <si>
    <t>AP7</t>
  </si>
  <si>
    <t>AP8</t>
  </si>
  <si>
    <t>LP1</t>
  </si>
  <si>
    <t>LP2</t>
  </si>
  <si>
    <t>LP3</t>
  </si>
  <si>
    <t>LP4</t>
  </si>
  <si>
    <t>LP5</t>
  </si>
  <si>
    <t>LP6</t>
  </si>
  <si>
    <t>LP7</t>
  </si>
  <si>
    <t>LP8</t>
  </si>
  <si>
    <t>LP9</t>
  </si>
  <si>
    <t>LP10</t>
  </si>
  <si>
    <t>Hinweis:</t>
  </si>
  <si>
    <t>inkl. vorgelagertes Netz</t>
  </si>
  <si>
    <t>Zusatzgeräte</t>
  </si>
  <si>
    <t>Mengenumwerter Kombigerät (inkl. MRG-Funktionalität)</t>
  </si>
  <si>
    <t>Messwertregistriergerät (MRG)</t>
  </si>
  <si>
    <t>Mengenumwerter (MU)</t>
  </si>
  <si>
    <t>zur Information:</t>
  </si>
  <si>
    <t>Konzessionsabgabe für nicht grundversorgte Entnahmestellen:</t>
  </si>
  <si>
    <r>
      <t>Vorzonenpreis (VP</t>
    </r>
    <r>
      <rPr>
        <vertAlign val="subscript"/>
        <sz val="10"/>
        <rFont val="DIN-Light"/>
        <family val="2"/>
      </rPr>
      <t>W</t>
    </r>
    <r>
      <rPr>
        <sz val="10"/>
        <rFont val="DIN-Light"/>
        <family val="2"/>
      </rPr>
      <t>) Arbeit</t>
    </r>
  </si>
  <si>
    <r>
      <t>Durch VP</t>
    </r>
    <r>
      <rPr>
        <vertAlign val="subscript"/>
        <sz val="10"/>
        <rFont val="DIN-Light"/>
        <family val="2"/>
      </rPr>
      <t>W</t>
    </r>
    <r>
      <rPr>
        <sz val="10"/>
        <rFont val="DIN-Light"/>
        <family val="2"/>
      </rPr>
      <t xml:space="preserve"> abgegoltene Arbeit</t>
    </r>
  </si>
  <si>
    <r>
      <t>Vorzonenpreis (VP</t>
    </r>
    <r>
      <rPr>
        <vertAlign val="subscript"/>
        <sz val="10"/>
        <rFont val="DIN-Light"/>
        <family val="2"/>
      </rPr>
      <t>P</t>
    </r>
    <r>
      <rPr>
        <sz val="10"/>
        <rFont val="DIN-Light"/>
        <family val="2"/>
      </rPr>
      <t>) Leistung</t>
    </r>
  </si>
  <si>
    <r>
      <t>Durch VP</t>
    </r>
    <r>
      <rPr>
        <vertAlign val="subscript"/>
        <sz val="10"/>
        <rFont val="DIN-Light"/>
        <family val="2"/>
      </rPr>
      <t>P</t>
    </r>
    <r>
      <rPr>
        <sz val="10"/>
        <rFont val="DIN-Light"/>
        <family val="2"/>
      </rPr>
      <t xml:space="preserve"> abgegoltene Leistung</t>
    </r>
  </si>
  <si>
    <t>Vorzonenpreis (VP)</t>
  </si>
  <si>
    <t>Im VP abgegoltene Jahresarbeit</t>
  </si>
  <si>
    <t>Vorzonenpreis</t>
  </si>
  <si>
    <t>Im Vorzonenpreis
abgegoltene Jahresarbeit</t>
  </si>
  <si>
    <t>Im Vorzonenpreis
abgegoltene Jahresleistung</t>
  </si>
  <si>
    <t>Berechnung Netzentgelt für das Gasverteilnetz der Netze BW GmbH:</t>
  </si>
  <si>
    <t>Netzentgelt Summe</t>
  </si>
  <si>
    <t>Netzentgelte für RLM-Kunden:</t>
  </si>
  <si>
    <t>Netzentgelte für SLP-Kunden:</t>
  </si>
  <si>
    <t>Übersicht Netzentgelte Netze BW GmbH</t>
  </si>
  <si>
    <r>
      <t>(M</t>
    </r>
    <r>
      <rPr>
        <sz val="8"/>
        <rFont val="DIN-Light"/>
        <family val="2"/>
      </rPr>
      <t>1</t>
    </r>
    <r>
      <rPr>
        <sz val="10"/>
        <rFont val="DIN-Light"/>
        <family val="2"/>
      </rPr>
      <t>)</t>
    </r>
  </si>
  <si>
    <t>SLP-Kunden</t>
  </si>
  <si>
    <t>RLM-Kunden Arbeit</t>
  </si>
  <si>
    <t>RLM-Kunden Leistung</t>
  </si>
  <si>
    <t>Zählergruppe G10 - G25</t>
  </si>
  <si>
    <t>Zählergruppe G40 - G100</t>
  </si>
  <si>
    <t xml:space="preserve">Zählergruppe G160 - G250 </t>
  </si>
  <si>
    <t>Zählergruppe G400 - G650</t>
  </si>
  <si>
    <t>Zählergruppe &gt; G650</t>
  </si>
  <si>
    <t>Zählergruppe G4 - G6</t>
  </si>
  <si>
    <t>Zählergruppe G160 - G250</t>
  </si>
  <si>
    <t>stündl.</t>
  </si>
  <si>
    <t>exkl. MwSt.</t>
  </si>
  <si>
    <t>Sofern zusätzlich ein Messwertregistriergerät oder Mengenumwerter gewünscht wird, ermittlen Sie die Preise für Messung gem. dem Tabellenblatt "Berechnung RLM".</t>
  </si>
  <si>
    <t>Messung</t>
  </si>
  <si>
    <t>Netzentgelte gesamt inklusive Messung</t>
  </si>
  <si>
    <t>Messung und Zusatzgeräte</t>
  </si>
  <si>
    <t>tägl.</t>
  </si>
  <si>
    <t>Berechnung der RLM Netzentgelte ab 01.01.2023</t>
  </si>
  <si>
    <t>Berechnung der SLP Netzentgelte ab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</si>
</sst>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.00000\ _€_-;\-* #,##0.00000\ _€_-;_-* &quot;-&quot;?????\ _€_-;_-@_-"/>
    <numFmt numFmtId="168" formatCode="#,##0.00&quot; €/a&quot;"/>
    <numFmt numFmtId="169" formatCode="#,###\ &quot;kWh&quot;"/>
    <numFmt numFmtId="170" formatCode="#,###.0\ &quot;kWh/h&quot;"/>
    <numFmt numFmtId="171" formatCode="0.0000\ &quot;Ct/kWh&quot;"/>
    <numFmt numFmtId="172" formatCode="0.0000"/>
    <numFmt numFmtId="173" formatCode="#,###\ &quot;h&quot;"/>
    <numFmt numFmtId="174" formatCode="#,##0.00\ &quot;kWh/h/a&quot;"/>
    <numFmt numFmtId="175" formatCode="#,###\ &quot;kWh/h/a&quot;"/>
    <numFmt numFmtId="176" formatCode="0.000\ &quot;€/kW/h/a&quot;"/>
    <numFmt numFmtId="177" formatCode="#,##0.0000_ ;\-#,##0.0000\ "/>
    <numFmt numFmtId="178" formatCode="#,##0.000_ ;\-#,##0.000\ 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DIN-Light"/>
      <family val="2"/>
    </font>
    <font>
      <b/>
      <sz val="10"/>
      <name val="DIN-Light"/>
      <family val="2"/>
    </font>
    <font>
      <b/>
      <sz val="10"/>
      <name val="Arial"/>
      <family val="2"/>
    </font>
    <font>
      <b/>
      <sz val="12"/>
      <name val="DIN-Light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10"/>
      <name val="DIN-Light"/>
      <family val="2"/>
    </font>
    <font>
      <vertAlign val="subscript"/>
      <sz val="10"/>
      <name val="DIN-Light"/>
      <family val="2"/>
    </font>
    <font>
      <b/>
      <sz val="11"/>
      <name val="DIN-Light"/>
      <family val="2"/>
    </font>
    <font>
      <sz val="8"/>
      <name val="DIN-Light"/>
      <family val="2"/>
    </font>
    <font>
      <sz val="11"/>
      <name val="DIN-Light"/>
      <family val="2"/>
    </font>
    <font>
      <sz val="12"/>
      <name val="DIN-Light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7" fillId="0" borderId="1" xfId="0" applyFont="1" applyBorder="1" applyProtection="1">
      <protection hidden="1"/>
    </xf>
    <xf numFmtId="167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7" fontId="3" fillId="0" borderId="1" xfId="2" applyNumberFormat="1" applyFont="1" applyBorder="1" applyAlignment="1" applyProtection="1">
      <alignment horizontal="right"/>
      <protection hidden="1"/>
    </xf>
    <xf numFmtId="167" fontId="0" fillId="0" borderId="0" xfId="0" applyNumberFormat="1" applyAlignment="1" applyProtection="1">
      <alignment horizontal="center"/>
      <protection hidden="1"/>
    </xf>
    <xf numFmtId="165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167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7" fontId="4" fillId="0" borderId="0" xfId="2" applyNumberFormat="1" applyFont="1" applyBorder="1" applyAlignment="1" applyProtection="1">
      <alignment horizontal="right"/>
      <protection hidden="1"/>
    </xf>
    <xf numFmtId="168" fontId="3" fillId="0" borderId="0" xfId="0" applyNumberFormat="1" applyFont="1" applyProtection="1">
      <protection hidden="1"/>
    </xf>
    <xf numFmtId="168" fontId="3" fillId="0" borderId="2" xfId="0" applyNumberFormat="1" applyFont="1" applyBorder="1" applyProtection="1">
      <protection hidden="1"/>
    </xf>
    <xf numFmtId="168" fontId="3" fillId="0" borderId="3" xfId="0" applyNumberFormat="1" applyFont="1" applyBorder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169" fontId="3" fillId="0" borderId="1" xfId="0" applyNumberFormat="1" applyFont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left"/>
      <protection hidden="1"/>
    </xf>
    <xf numFmtId="170" fontId="3" fillId="0" borderId="1" xfId="0" applyNumberFormat="1" applyFont="1" applyBorder="1" applyAlignment="1" applyProtection="1">
      <alignment horizontal="right"/>
      <protection hidden="1"/>
    </xf>
    <xf numFmtId="7" fontId="3" fillId="0" borderId="1" xfId="0" applyNumberFormat="1" applyFont="1" applyBorder="1" applyAlignment="1" applyProtection="1">
      <alignment horizontal="right"/>
      <protection hidden="1"/>
    </xf>
    <xf numFmtId="167" fontId="0" fillId="0" borderId="0" xfId="0" applyNumberFormat="1" applyAlignment="1" applyProtection="1">
      <alignment horizontal="right"/>
      <protection hidden="1"/>
    </xf>
    <xf numFmtId="165" fontId="0" fillId="0" borderId="0" xfId="0" applyNumberFormat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3" fillId="0" borderId="0" xfId="0" applyFont="1" applyAlignment="1" applyProtection="1">
      <alignment wrapText="1"/>
      <protection hidden="1"/>
    </xf>
    <xf numFmtId="168" fontId="3" fillId="0" borderId="0" xfId="0" applyNumberFormat="1" applyFont="1" applyAlignment="1" applyProtection="1">
      <alignment horizontal="right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69" fontId="3" fillId="2" borderId="1" xfId="1" applyNumberFormat="1" applyFont="1" applyFill="1" applyBorder="1" applyAlignment="1" applyProtection="1">
      <alignment horizontal="right"/>
      <protection locked="0" hidden="1"/>
    </xf>
    <xf numFmtId="173" fontId="3" fillId="0" borderId="1" xfId="0" applyNumberFormat="1" applyFont="1" applyBorder="1" applyAlignment="1" applyProtection="1">
      <alignment horizontal="right"/>
      <protection hidden="1"/>
    </xf>
    <xf numFmtId="174" fontId="3" fillId="0" borderId="1" xfId="0" applyNumberFormat="1" applyFont="1" applyBorder="1" applyAlignment="1" applyProtection="1">
      <alignment horizontal="right"/>
      <protection hidden="1"/>
    </xf>
    <xf numFmtId="169" fontId="3" fillId="0" borderId="1" xfId="1" applyNumberFormat="1" applyFont="1" applyFill="1" applyBorder="1" applyAlignment="1" applyProtection="1">
      <alignment horizontal="right"/>
      <protection locked="0" hidden="1"/>
    </xf>
    <xf numFmtId="171" fontId="3" fillId="0" borderId="1" xfId="0" applyNumberFormat="1" applyFont="1" applyBorder="1" applyProtection="1">
      <protection hidden="1"/>
    </xf>
    <xf numFmtId="171" fontId="3" fillId="0" borderId="0" xfId="0" applyNumberFormat="1" applyFont="1" applyProtection="1">
      <protection hidden="1"/>
    </xf>
    <xf numFmtId="7" fontId="3" fillId="0" borderId="0" xfId="2" applyNumberFormat="1" applyFont="1" applyBorder="1" applyAlignment="1" applyProtection="1">
      <alignment horizontal="right"/>
      <protection hidden="1"/>
    </xf>
    <xf numFmtId="169" fontId="3" fillId="0" borderId="1" xfId="0" applyNumberFormat="1" applyFont="1" applyBorder="1" applyProtection="1">
      <protection hidden="1"/>
    </xf>
    <xf numFmtId="175" fontId="3" fillId="0" borderId="1" xfId="0" applyNumberFormat="1" applyFont="1" applyBorder="1" applyProtection="1">
      <protection hidden="1"/>
    </xf>
    <xf numFmtId="169" fontId="3" fillId="2" borderId="1" xfId="1" applyNumberFormat="1" applyFont="1" applyFill="1" applyBorder="1" applyAlignment="1" applyProtection="1">
      <alignment horizontal="center"/>
      <protection locked="0" hidden="1"/>
    </xf>
    <xf numFmtId="173" fontId="3" fillId="0" borderId="1" xfId="0" applyNumberFormat="1" applyFont="1" applyBorder="1" applyAlignment="1" applyProtection="1">
      <alignment horizontal="center"/>
      <protection hidden="1"/>
    </xf>
    <xf numFmtId="175" fontId="3" fillId="2" borderId="1" xfId="1" applyNumberFormat="1" applyFont="1" applyFill="1" applyBorder="1" applyAlignment="1" applyProtection="1">
      <alignment horizontal="center"/>
      <protection locked="0"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3" fillId="0" borderId="5" xfId="0" applyFont="1" applyBorder="1" applyProtection="1">
      <protection hidden="1"/>
    </xf>
    <xf numFmtId="0" fontId="3" fillId="0" borderId="5" xfId="0" applyFont="1" applyBorder="1" applyAlignment="1" applyProtection="1">
      <alignment wrapText="1"/>
      <protection hidden="1"/>
    </xf>
    <xf numFmtId="8" fontId="3" fillId="0" borderId="0" xfId="0" applyNumberFormat="1" applyFont="1" applyProtection="1">
      <protection hidden="1"/>
    </xf>
    <xf numFmtId="176" fontId="3" fillId="0" borderId="1" xfId="0" applyNumberFormat="1" applyFont="1" applyBorder="1" applyProtection="1">
      <protection hidden="1"/>
    </xf>
    <xf numFmtId="0" fontId="0" fillId="0" borderId="0" xfId="0" applyAlignment="1" applyProtection="1">
      <alignment horizontal="center"/>
      <protection locked="0" hidden="1"/>
    </xf>
    <xf numFmtId="0" fontId="11" fillId="0" borderId="0" xfId="0" applyFont="1" applyProtection="1">
      <protection hidden="1"/>
    </xf>
    <xf numFmtId="0" fontId="3" fillId="0" borderId="0" xfId="0" applyFont="1"/>
    <xf numFmtId="0" fontId="3" fillId="0" borderId="0" xfId="0" applyFont="1" applyAlignment="1">
      <alignment vertical="center"/>
    </xf>
    <xf numFmtId="166" fontId="3" fillId="0" borderId="0" xfId="0" applyNumberFormat="1" applyFont="1"/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right" vertical="center"/>
    </xf>
    <xf numFmtId="3" fontId="13" fillId="0" borderId="11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0" borderId="17" xfId="0" applyFont="1" applyBorder="1" applyAlignment="1">
      <alignment horizontal="center" vertical="center"/>
    </xf>
    <xf numFmtId="3" fontId="13" fillId="0" borderId="18" xfId="0" applyNumberFormat="1" applyFont="1" applyBorder="1" applyAlignment="1">
      <alignment horizontal="right" vertical="center"/>
    </xf>
    <xf numFmtId="3" fontId="13" fillId="0" borderId="19" xfId="0" applyNumberFormat="1" applyFont="1" applyBorder="1" applyAlignment="1">
      <alignment horizontal="right" vertical="center"/>
    </xf>
    <xf numFmtId="3" fontId="13" fillId="0" borderId="12" xfId="0" applyNumberFormat="1" applyFont="1" applyBorder="1" applyAlignment="1">
      <alignment horizontal="right" vertical="center"/>
    </xf>
    <xf numFmtId="4" fontId="13" fillId="0" borderId="10" xfId="1" applyNumberFormat="1" applyFont="1" applyBorder="1" applyAlignment="1">
      <alignment vertical="center"/>
    </xf>
    <xf numFmtId="3" fontId="13" fillId="0" borderId="10" xfId="0" applyNumberFormat="1" applyFont="1" applyBorder="1" applyAlignment="1">
      <alignment horizontal="right" vertical="center"/>
    </xf>
    <xf numFmtId="3" fontId="13" fillId="0" borderId="14" xfId="0" applyNumberFormat="1" applyFont="1" applyBorder="1" applyAlignment="1">
      <alignment horizontal="right" vertical="center"/>
    </xf>
    <xf numFmtId="4" fontId="13" fillId="0" borderId="13" xfId="1" applyNumberFormat="1" applyFont="1" applyBorder="1" applyAlignment="1">
      <alignment vertical="center"/>
    </xf>
    <xf numFmtId="3" fontId="13" fillId="0" borderId="13" xfId="0" applyNumberFormat="1" applyFont="1" applyBorder="1" applyAlignment="1">
      <alignment horizontal="right" vertical="center"/>
    </xf>
    <xf numFmtId="4" fontId="13" fillId="0" borderId="10" xfId="1" applyNumberFormat="1" applyFont="1" applyBorder="1" applyAlignment="1">
      <alignment horizontal="right" vertical="center"/>
    </xf>
    <xf numFmtId="4" fontId="13" fillId="0" borderId="13" xfId="1" applyNumberFormat="1" applyFont="1" applyBorder="1" applyAlignment="1">
      <alignment horizontal="right" vertical="center"/>
    </xf>
    <xf numFmtId="0" fontId="3" fillId="3" borderId="17" xfId="0" applyFont="1" applyFill="1" applyBorder="1" applyAlignment="1">
      <alignment horizontal="center"/>
    </xf>
    <xf numFmtId="177" fontId="13" fillId="0" borderId="10" xfId="1" applyNumberFormat="1" applyFont="1" applyBorder="1" applyAlignment="1">
      <alignment vertical="center"/>
    </xf>
    <xf numFmtId="177" fontId="13" fillId="0" borderId="13" xfId="1" applyNumberFormat="1" applyFont="1" applyBorder="1" applyAlignment="1">
      <alignment vertical="center"/>
    </xf>
    <xf numFmtId="0" fontId="3" fillId="3" borderId="19" xfId="0" applyFont="1" applyFill="1" applyBorder="1" applyAlignment="1">
      <alignment horizontal="right"/>
    </xf>
    <xf numFmtId="0" fontId="3" fillId="3" borderId="20" xfId="0" applyFont="1" applyFill="1" applyBorder="1" applyAlignment="1">
      <alignment horizontal="right"/>
    </xf>
    <xf numFmtId="0" fontId="3" fillId="3" borderId="17" xfId="0" applyFont="1" applyFill="1" applyBorder="1" applyAlignment="1">
      <alignment horizontal="right"/>
    </xf>
    <xf numFmtId="3" fontId="13" fillId="0" borderId="15" xfId="0" applyNumberFormat="1" applyFont="1" applyBorder="1" applyAlignment="1">
      <alignment vertical="center"/>
    </xf>
    <xf numFmtId="3" fontId="13" fillId="0" borderId="12" xfId="0" applyNumberFormat="1" applyFont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3" fontId="13" fillId="0" borderId="16" xfId="0" applyNumberFormat="1" applyFont="1" applyBorder="1" applyAlignment="1">
      <alignment vertical="center"/>
    </xf>
    <xf numFmtId="3" fontId="13" fillId="0" borderId="14" xfId="0" applyNumberFormat="1" applyFont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178" fontId="13" fillId="0" borderId="10" xfId="1" applyNumberFormat="1" applyFont="1" applyBorder="1" applyAlignment="1">
      <alignment horizontal="right" vertical="center"/>
    </xf>
    <xf numFmtId="178" fontId="13" fillId="0" borderId="13" xfId="1" applyNumberFormat="1" applyFont="1" applyBorder="1" applyAlignment="1">
      <alignment horizontal="right" vertical="center"/>
    </xf>
    <xf numFmtId="166" fontId="13" fillId="0" borderId="10" xfId="1" applyNumberFormat="1" applyFont="1" applyBorder="1" applyAlignment="1">
      <alignment horizontal="right" vertical="center"/>
    </xf>
    <xf numFmtId="172" fontId="13" fillId="0" borderId="10" xfId="1" applyNumberFormat="1" applyFont="1" applyBorder="1" applyAlignment="1">
      <alignment horizontal="right" vertical="center"/>
    </xf>
    <xf numFmtId="166" fontId="13" fillId="0" borderId="13" xfId="1" applyNumberFormat="1" applyFont="1" applyBorder="1" applyAlignment="1">
      <alignment horizontal="right" vertical="center"/>
    </xf>
    <xf numFmtId="172" fontId="13" fillId="0" borderId="13" xfId="1" applyNumberFormat="1" applyFont="1" applyBorder="1" applyAlignment="1">
      <alignment horizontal="right" vertical="center"/>
    </xf>
    <xf numFmtId="166" fontId="13" fillId="0" borderId="17" xfId="1" applyNumberFormat="1" applyFont="1" applyBorder="1" applyAlignment="1">
      <alignment horizontal="right" vertical="center"/>
    </xf>
    <xf numFmtId="172" fontId="13" fillId="0" borderId="17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68" fontId="3" fillId="0" borderId="4" xfId="0" applyNumberFormat="1" applyFont="1" applyBorder="1" applyProtection="1">
      <protection hidden="1"/>
    </xf>
    <xf numFmtId="0" fontId="13" fillId="4" borderId="13" xfId="0" applyFont="1" applyFill="1" applyBorder="1" applyAlignment="1">
      <alignment horizontal="center" vertical="center"/>
    </xf>
    <xf numFmtId="3" fontId="13" fillId="4" borderId="16" xfId="0" applyNumberFormat="1" applyFont="1" applyFill="1" applyBorder="1" applyAlignment="1">
      <alignment vertical="center"/>
    </xf>
    <xf numFmtId="3" fontId="13" fillId="4" borderId="14" xfId="0" applyNumberFormat="1" applyFont="1" applyFill="1" applyBorder="1" applyAlignment="1">
      <alignment vertical="center"/>
    </xf>
    <xf numFmtId="4" fontId="13" fillId="4" borderId="13" xfId="1" applyNumberFormat="1" applyFont="1" applyFill="1" applyBorder="1" applyAlignment="1">
      <alignment vertical="center"/>
    </xf>
    <xf numFmtId="3" fontId="13" fillId="4" borderId="13" xfId="0" applyNumberFormat="1" applyFont="1" applyFill="1" applyBorder="1" applyAlignment="1">
      <alignment vertical="center"/>
    </xf>
    <xf numFmtId="177" fontId="13" fillId="4" borderId="13" xfId="1" applyNumberFormat="1" applyFont="1" applyFill="1" applyBorder="1" applyAlignment="1">
      <alignment vertical="center"/>
    </xf>
    <xf numFmtId="0" fontId="13" fillId="4" borderId="17" xfId="0" applyFont="1" applyFill="1" applyBorder="1" applyAlignment="1">
      <alignment horizontal="center" vertical="center"/>
    </xf>
    <xf numFmtId="3" fontId="13" fillId="4" borderId="18" xfId="0" applyNumberFormat="1" applyFont="1" applyFill="1" applyBorder="1" applyAlignment="1">
      <alignment vertical="center"/>
    </xf>
    <xf numFmtId="3" fontId="13" fillId="4" borderId="20" xfId="0" applyNumberFormat="1" applyFont="1" applyFill="1" applyBorder="1" applyAlignment="1">
      <alignment vertical="center"/>
    </xf>
    <xf numFmtId="4" fontId="13" fillId="4" borderId="17" xfId="1" applyNumberFormat="1" applyFont="1" applyFill="1" applyBorder="1" applyAlignment="1">
      <alignment vertical="center"/>
    </xf>
    <xf numFmtId="3" fontId="13" fillId="4" borderId="17" xfId="0" applyNumberFormat="1" applyFont="1" applyFill="1" applyBorder="1" applyAlignment="1">
      <alignment vertical="center"/>
    </xf>
    <xf numFmtId="177" fontId="13" fillId="4" borderId="17" xfId="1" applyNumberFormat="1" applyFont="1" applyFill="1" applyBorder="1" applyAlignment="1">
      <alignment vertical="center"/>
    </xf>
    <xf numFmtId="3" fontId="13" fillId="4" borderId="16" xfId="0" applyNumberFormat="1" applyFont="1" applyFill="1" applyBorder="1" applyAlignment="1">
      <alignment horizontal="right" vertical="center"/>
    </xf>
    <xf numFmtId="3" fontId="13" fillId="4" borderId="14" xfId="0" applyNumberFormat="1" applyFont="1" applyFill="1" applyBorder="1" applyAlignment="1">
      <alignment horizontal="right" vertical="center"/>
    </xf>
    <xf numFmtId="4" fontId="13" fillId="4" borderId="13" xfId="1" applyNumberFormat="1" applyFont="1" applyFill="1" applyBorder="1" applyAlignment="1">
      <alignment horizontal="right" vertical="center"/>
    </xf>
    <xf numFmtId="3" fontId="13" fillId="4" borderId="13" xfId="0" applyNumberFormat="1" applyFont="1" applyFill="1" applyBorder="1" applyAlignment="1">
      <alignment horizontal="right" vertical="center"/>
    </xf>
    <xf numFmtId="178" fontId="13" fillId="4" borderId="13" xfId="1" applyNumberFormat="1" applyFont="1" applyFill="1" applyBorder="1" applyAlignment="1">
      <alignment horizontal="right" vertical="center"/>
    </xf>
    <xf numFmtId="3" fontId="13" fillId="4" borderId="18" xfId="0" applyNumberFormat="1" applyFont="1" applyFill="1" applyBorder="1" applyAlignment="1">
      <alignment horizontal="right" vertical="center"/>
    </xf>
    <xf numFmtId="3" fontId="13" fillId="4" borderId="20" xfId="0" applyNumberFormat="1" applyFont="1" applyFill="1" applyBorder="1" applyAlignment="1">
      <alignment horizontal="right" vertical="center"/>
    </xf>
    <xf numFmtId="4" fontId="13" fillId="4" borderId="17" xfId="1" applyNumberFormat="1" applyFont="1" applyFill="1" applyBorder="1" applyAlignment="1">
      <alignment horizontal="right" vertical="center"/>
    </xf>
    <xf numFmtId="3" fontId="13" fillId="4" borderId="17" xfId="0" applyNumberFormat="1" applyFont="1" applyFill="1" applyBorder="1" applyAlignment="1">
      <alignment horizontal="right" vertical="center"/>
    </xf>
    <xf numFmtId="178" fontId="13" fillId="4" borderId="17" xfId="1" applyNumberFormat="1" applyFont="1" applyFill="1" applyBorder="1" applyAlignment="1">
      <alignment horizontal="right" vertical="center"/>
    </xf>
    <xf numFmtId="3" fontId="13" fillId="4" borderId="0" xfId="0" applyNumberFormat="1" applyFont="1" applyFill="1" applyAlignment="1">
      <alignment horizontal="right" vertical="center"/>
    </xf>
    <xf numFmtId="166" fontId="13" fillId="4" borderId="13" xfId="1" applyNumberFormat="1" applyFont="1" applyFill="1" applyBorder="1" applyAlignment="1">
      <alignment horizontal="right" vertical="center"/>
    </xf>
    <xf numFmtId="172" fontId="13" fillId="4" borderId="13" xfId="1" applyNumberFormat="1" applyFont="1" applyFill="1" applyBorder="1" applyAlignment="1">
      <alignment horizontal="right" vertical="center"/>
    </xf>
    <xf numFmtId="7" fontId="4" fillId="0" borderId="0" xfId="0" applyNumberFormat="1" applyFont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167" fontId="7" fillId="0" borderId="0" xfId="0" applyNumberFormat="1" applyFont="1" applyAlignment="1" applyProtection="1">
      <alignment horizontal="right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4" fillId="5" borderId="1" xfId="0" applyFont="1" applyFill="1" applyBorder="1" applyProtection="1">
      <protection hidden="1"/>
    </xf>
    <xf numFmtId="7" fontId="4" fillId="5" borderId="1" xfId="2" applyNumberFormat="1" applyFont="1" applyFill="1" applyBorder="1" applyAlignment="1" applyProtection="1">
      <alignment horizontal="right"/>
      <protection hidden="1"/>
    </xf>
    <xf numFmtId="0" fontId="4" fillId="5" borderId="6" xfId="0" applyFont="1" applyFill="1" applyBorder="1" applyProtection="1">
      <protection hidden="1"/>
    </xf>
    <xf numFmtId="7" fontId="4" fillId="5" borderId="7" xfId="0" applyNumberFormat="1" applyFont="1" applyFill="1" applyBorder="1" applyProtection="1">
      <protection hidden="1"/>
    </xf>
    <xf numFmtId="168" fontId="4" fillId="5" borderId="1" xfId="0" applyNumberFormat="1" applyFont="1" applyFill="1" applyBorder="1" applyProtection="1">
      <protection hidden="1"/>
    </xf>
    <xf numFmtId="168" fontId="4" fillId="5" borderId="4" xfId="0" applyNumberFormat="1" applyFont="1" applyFill="1" applyBorder="1" applyProtection="1">
      <protection hidden="1"/>
    </xf>
    <xf numFmtId="7" fontId="4" fillId="5" borderId="1" xfId="0" applyNumberFormat="1" applyFont="1" applyFill="1" applyBorder="1" applyAlignment="1" applyProtection="1">
      <alignment horizontal="right"/>
      <protection hidden="1"/>
    </xf>
    <xf numFmtId="0" fontId="4" fillId="5" borderId="9" xfId="0" applyFont="1" applyFill="1" applyBorder="1" applyProtection="1">
      <protection hidden="1"/>
    </xf>
    <xf numFmtId="7" fontId="4" fillId="5" borderId="8" xfId="0" applyNumberFormat="1" applyFont="1" applyFill="1" applyBorder="1" applyAlignment="1" applyProtection="1">
      <alignment horizontal="right"/>
      <protection hidden="1"/>
    </xf>
    <xf numFmtId="0" fontId="4" fillId="5" borderId="5" xfId="0" applyFont="1" applyFill="1" applyBorder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left"/>
      <protection hidden="1"/>
    </xf>
    <xf numFmtId="0" fontId="3" fillId="3" borderId="0" xfId="0" applyFont="1" applyFill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left"/>
      <protection hidden="1"/>
    </xf>
    <xf numFmtId="0" fontId="4" fillId="5" borderId="1" xfId="0" applyFont="1" applyFill="1" applyBorder="1" applyAlignment="1" applyProtection="1">
      <alignment horizontal="left"/>
      <protection hidden="1"/>
    </xf>
  </cellXfs>
  <cellStyles count="3">
    <cellStyle name="Komma" xfId="1" builtinId="3"/>
    <cellStyle name="Standard" xfId="0" builtinId="0"/>
    <cellStyle name="Währung" xfId="2" builtinId="4"/>
  </cellStyles>
  <dxfs count="1">
    <dxf>
      <font>
        <b val="0"/>
        <i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N47"/>
  <sheetViews>
    <sheetView showGridLines="0" zoomScaleNormal="100" workbookViewId="0">
      <selection activeCell="D30" sqref="D30"/>
    </sheetView>
  </sheetViews>
  <sheetFormatPr baseColWidth="10" defaultColWidth="11.33203125" defaultRowHeight="13.2" x14ac:dyDescent="0.25"/>
  <cols>
    <col min="1" max="1" width="2.6640625" style="1" customWidth="1"/>
    <col min="2" max="2" width="53.109375" style="1" bestFit="1" customWidth="1"/>
    <col min="3" max="3" width="20.33203125" style="1" customWidth="1"/>
    <col min="4" max="4" width="7.33203125" style="1" customWidth="1"/>
    <col min="5" max="5" width="10.33203125" style="1" customWidth="1"/>
    <col min="6" max="7" width="7.33203125" style="1" bestFit="1" customWidth="1"/>
    <col min="8" max="8" width="5.33203125" style="1" customWidth="1"/>
    <col min="9" max="9" width="12.88671875" style="1" customWidth="1"/>
    <col min="10" max="10" width="5" style="1" bestFit="1" customWidth="1"/>
    <col min="11" max="11" width="4" style="1" bestFit="1" customWidth="1"/>
    <col min="12" max="12" width="3" style="1" bestFit="1" customWidth="1"/>
    <col min="13" max="16384" width="11.33203125" style="1"/>
  </cols>
  <sheetData>
    <row r="1" spans="2:9" ht="15.6" x14ac:dyDescent="0.3">
      <c r="B1" s="2" t="s">
        <v>113</v>
      </c>
    </row>
    <row r="2" spans="2:9" x14ac:dyDescent="0.25">
      <c r="B2" s="5" t="s">
        <v>73</v>
      </c>
    </row>
    <row r="3" spans="2:9" x14ac:dyDescent="0.25">
      <c r="B3" s="5" t="s">
        <v>106</v>
      </c>
    </row>
    <row r="4" spans="2:9" x14ac:dyDescent="0.25">
      <c r="B4" s="3"/>
      <c r="C4" s="46" t="s">
        <v>11</v>
      </c>
    </row>
    <row r="5" spans="2:9" ht="5.25" customHeight="1" x14ac:dyDescent="0.25"/>
    <row r="6" spans="2:9" x14ac:dyDescent="0.25">
      <c r="B6" s="4" t="s">
        <v>0</v>
      </c>
      <c r="C6" s="34"/>
      <c r="D6" s="9"/>
      <c r="E6" s="5"/>
      <c r="F6" s="5"/>
      <c r="G6" s="5"/>
      <c r="H6" s="5"/>
      <c r="I6" s="5"/>
    </row>
    <row r="7" spans="2:9" ht="3.75" customHeight="1" x14ac:dyDescent="0.25">
      <c r="B7" s="5"/>
      <c r="C7" s="6"/>
      <c r="D7" s="5"/>
      <c r="E7" s="5"/>
      <c r="F7" s="5"/>
      <c r="G7" s="5"/>
      <c r="H7" s="5"/>
      <c r="I7" s="5"/>
    </row>
    <row r="8" spans="2:9" x14ac:dyDescent="0.25">
      <c r="B8" s="7" t="s">
        <v>12</v>
      </c>
      <c r="C8" s="35">
        <v>2000</v>
      </c>
      <c r="D8" s="9"/>
      <c r="E8" s="5"/>
      <c r="F8" s="8"/>
      <c r="G8" s="5"/>
      <c r="H8" s="5"/>
      <c r="I8" s="5"/>
    </row>
    <row r="9" spans="2:9" ht="3.75" customHeight="1" x14ac:dyDescent="0.25">
      <c r="B9" s="5"/>
      <c r="C9" s="6"/>
      <c r="D9" s="5"/>
      <c r="E9" s="5"/>
      <c r="F9" s="5"/>
      <c r="G9" s="5"/>
      <c r="H9" s="5"/>
      <c r="I9" s="5"/>
    </row>
    <row r="10" spans="2:9" x14ac:dyDescent="0.25">
      <c r="B10" s="4" t="s">
        <v>13</v>
      </c>
      <c r="C10" s="36">
        <f>Arbeit/C8</f>
        <v>0</v>
      </c>
      <c r="D10" s="9"/>
      <c r="E10" s="5"/>
      <c r="F10" s="8"/>
      <c r="G10" s="5"/>
      <c r="H10" s="5"/>
      <c r="I10" s="5"/>
    </row>
    <row r="11" spans="2:9" x14ac:dyDescent="0.25">
      <c r="B11" s="5"/>
      <c r="C11" s="6"/>
      <c r="D11" s="9"/>
      <c r="E11" s="5"/>
      <c r="F11" s="8"/>
      <c r="G11" s="5"/>
      <c r="H11" s="5"/>
      <c r="I11" s="5"/>
    </row>
    <row r="12" spans="2:9" x14ac:dyDescent="0.25">
      <c r="B12" s="3" t="s">
        <v>89</v>
      </c>
      <c r="C12" s="6"/>
      <c r="D12" s="9"/>
      <c r="E12" s="5"/>
      <c r="F12" s="5"/>
      <c r="G12" s="5"/>
      <c r="H12" s="5"/>
      <c r="I12" s="5"/>
    </row>
    <row r="13" spans="2:9" ht="3.75" customHeight="1" x14ac:dyDescent="0.25">
      <c r="B13" s="5"/>
      <c r="C13" s="8"/>
      <c r="D13" s="5"/>
      <c r="E13" s="5"/>
      <c r="F13" s="12"/>
      <c r="G13" s="5"/>
      <c r="H13" s="5"/>
      <c r="I13" s="5"/>
    </row>
    <row r="14" spans="2:9" x14ac:dyDescent="0.25">
      <c r="B14" s="49" t="s">
        <v>84</v>
      </c>
      <c r="C14" s="10">
        <f>+VLOOKUP(Arbeit,Preisblatt!I7:M13,3,1)</f>
        <v>0</v>
      </c>
      <c r="D14" s="3"/>
      <c r="E14" s="3"/>
      <c r="G14" s="5"/>
      <c r="H14" s="5"/>
      <c r="I14" s="5"/>
    </row>
    <row r="15" spans="2:9" ht="3.75" customHeight="1" x14ac:dyDescent="0.25">
      <c r="B15" s="5"/>
      <c r="C15" s="8"/>
      <c r="G15" s="5"/>
      <c r="H15" s="5"/>
      <c r="I15" s="5"/>
    </row>
    <row r="16" spans="2:9" x14ac:dyDescent="0.25">
      <c r="B16" s="50" t="s">
        <v>85</v>
      </c>
      <c r="C16" s="37">
        <f>+VLOOKUP(Arbeit,Preisblatt!I7:M13,4,1)</f>
        <v>0</v>
      </c>
    </row>
    <row r="17" spans="2:14" ht="3.75" customHeight="1" x14ac:dyDescent="0.25">
      <c r="B17" s="5"/>
      <c r="C17" s="8"/>
      <c r="G17" s="5"/>
      <c r="H17" s="5"/>
      <c r="I17" s="5"/>
    </row>
    <row r="18" spans="2:14" x14ac:dyDescent="0.25">
      <c r="B18" s="49" t="s">
        <v>32</v>
      </c>
      <c r="C18" s="38">
        <f>IF(Arbeit=0,0,+VLOOKUP(Arbeit,Preisblatt!I7:M13,5,1))</f>
        <v>0</v>
      </c>
    </row>
    <row r="19" spans="2:14" ht="3.75" customHeight="1" x14ac:dyDescent="0.25">
      <c r="B19" s="5"/>
      <c r="C19" s="8"/>
      <c r="G19" s="5"/>
      <c r="H19" s="5"/>
      <c r="I19" s="5"/>
    </row>
    <row r="20" spans="2:14" x14ac:dyDescent="0.25">
      <c r="B20" s="49" t="s">
        <v>31</v>
      </c>
      <c r="C20" s="10">
        <f>+C18/100*(C6-C16)</f>
        <v>0</v>
      </c>
    </row>
    <row r="21" spans="2:14" ht="3.75" customHeight="1" x14ac:dyDescent="0.25">
      <c r="B21" s="5"/>
      <c r="C21" s="8"/>
      <c r="G21" s="5"/>
      <c r="H21" s="5"/>
      <c r="I21" s="5"/>
    </row>
    <row r="22" spans="2:14" x14ac:dyDescent="0.25">
      <c r="B22" s="139" t="s">
        <v>90</v>
      </c>
      <c r="C22" s="131">
        <f>C20+C14</f>
        <v>0</v>
      </c>
    </row>
    <row r="23" spans="2:14" x14ac:dyDescent="0.25">
      <c r="B23" s="3"/>
      <c r="C23" s="13"/>
      <c r="D23" s="13"/>
      <c r="E23" s="16"/>
      <c r="F23" s="17"/>
      <c r="H23" s="5"/>
      <c r="I23" s="5"/>
    </row>
    <row r="24" spans="2:14" x14ac:dyDescent="0.25">
      <c r="B24" s="4" t="s">
        <v>5</v>
      </c>
      <c r="C24" s="38" t="str">
        <f>IF(C10&gt;0,C22/Arbeit*100,"")</f>
        <v/>
      </c>
      <c r="D24" s="9"/>
      <c r="E24" s="5"/>
      <c r="F24" s="14"/>
      <c r="G24" s="5"/>
      <c r="H24" s="5"/>
      <c r="I24" s="5"/>
    </row>
    <row r="25" spans="2:14" x14ac:dyDescent="0.25">
      <c r="B25" s="5"/>
      <c r="C25" s="39"/>
      <c r="D25" s="9"/>
      <c r="E25" s="5"/>
      <c r="F25" s="14"/>
      <c r="G25" s="5"/>
      <c r="H25" s="5"/>
      <c r="I25" s="5"/>
    </row>
    <row r="26" spans="2:14" x14ac:dyDescent="0.25">
      <c r="E26" s="5"/>
      <c r="F26" s="5"/>
      <c r="G26" s="5"/>
      <c r="H26" s="5"/>
      <c r="I26" s="5"/>
    </row>
    <row r="27" spans="2:14" x14ac:dyDescent="0.25">
      <c r="B27" s="3" t="s">
        <v>108</v>
      </c>
      <c r="C27" s="48" t="s">
        <v>27</v>
      </c>
      <c r="D27" s="9" t="s">
        <v>9</v>
      </c>
      <c r="E27" s="48" t="s">
        <v>28</v>
      </c>
      <c r="F27" s="9" t="s">
        <v>9</v>
      </c>
      <c r="G27" s="9"/>
      <c r="H27" s="5"/>
      <c r="I27" s="5"/>
    </row>
    <row r="28" spans="2:14" x14ac:dyDescent="0.25">
      <c r="B28" s="5"/>
      <c r="C28" s="5"/>
      <c r="D28" s="5"/>
      <c r="E28" s="15"/>
      <c r="F28" s="5"/>
      <c r="G28" s="5"/>
      <c r="H28" s="5"/>
      <c r="I28" s="5"/>
    </row>
    <row r="29" spans="2:14" x14ac:dyDescent="0.25">
      <c r="B29" s="5" t="s">
        <v>103</v>
      </c>
      <c r="C29" s="18">
        <v>25.2</v>
      </c>
      <c r="D29" s="128"/>
      <c r="E29" s="31">
        <v>5.7</v>
      </c>
      <c r="F29" s="128"/>
      <c r="G29" s="53"/>
      <c r="H29" s="5"/>
      <c r="I29" s="19">
        <f>(IF(D29&lt;&gt;"",C29,0)+(IF(F29&lt;&gt;0,E29)))</f>
        <v>0</v>
      </c>
      <c r="J29" s="29"/>
      <c r="K29" s="29"/>
      <c r="L29" s="29"/>
      <c r="M29" s="29"/>
      <c r="N29" s="29"/>
    </row>
    <row r="30" spans="2:14" x14ac:dyDescent="0.25">
      <c r="B30" s="5" t="s">
        <v>98</v>
      </c>
      <c r="C30" s="18">
        <v>49</v>
      </c>
      <c r="D30" s="32"/>
      <c r="E30" s="31">
        <v>5.7</v>
      </c>
      <c r="F30" s="32"/>
      <c r="G30" s="53"/>
      <c r="H30" s="5"/>
      <c r="I30" s="20">
        <f t="shared" ref="I30:I32" si="0">(IF(D30&lt;&gt;"",C30,0)+(IF(F30&lt;&gt;0,E30)))</f>
        <v>0</v>
      </c>
      <c r="J30" s="29"/>
      <c r="K30" s="29"/>
      <c r="L30" s="29"/>
    </row>
    <row r="31" spans="2:14" x14ac:dyDescent="0.25">
      <c r="B31" s="5" t="s">
        <v>99</v>
      </c>
      <c r="C31" s="18">
        <v>244</v>
      </c>
      <c r="D31" s="32"/>
      <c r="E31" s="31">
        <v>5.7</v>
      </c>
      <c r="F31" s="32"/>
      <c r="G31" s="53"/>
      <c r="H31" s="5"/>
      <c r="I31" s="20">
        <f t="shared" si="0"/>
        <v>0</v>
      </c>
      <c r="J31" s="29"/>
      <c r="K31" s="29"/>
      <c r="L31" s="29"/>
    </row>
    <row r="32" spans="2:14" x14ac:dyDescent="0.25">
      <c r="B32" s="5" t="s">
        <v>104</v>
      </c>
      <c r="C32" s="18">
        <v>829</v>
      </c>
      <c r="D32" s="32"/>
      <c r="E32" s="31">
        <v>5.7</v>
      </c>
      <c r="F32" s="32"/>
      <c r="G32" s="53"/>
      <c r="H32" s="5"/>
      <c r="I32" s="99">
        <f t="shared" si="0"/>
        <v>0</v>
      </c>
      <c r="J32" s="29"/>
      <c r="K32" s="29"/>
      <c r="L32" s="29"/>
    </row>
    <row r="33" spans="1:9" x14ac:dyDescent="0.25">
      <c r="B33" s="5"/>
      <c r="C33" s="5"/>
      <c r="D33" s="5"/>
      <c r="E33" s="5"/>
      <c r="F33" s="5"/>
      <c r="G33" s="48"/>
      <c r="I33" s="135">
        <f>SUM(I29:I32)</f>
        <v>0</v>
      </c>
    </row>
    <row r="34" spans="1:9" x14ac:dyDescent="0.25">
      <c r="A34" s="5"/>
      <c r="B34" s="5"/>
      <c r="C34" s="5"/>
      <c r="D34" s="5"/>
      <c r="E34" s="5"/>
      <c r="F34" s="5"/>
    </row>
    <row r="35" spans="1:9" x14ac:dyDescent="0.25">
      <c r="B35" s="140" t="s">
        <v>109</v>
      </c>
      <c r="C35" s="140"/>
      <c r="D35" s="140"/>
      <c r="E35" s="140"/>
      <c r="F35" s="140"/>
    </row>
    <row r="36" spans="1:9" ht="6.15" customHeight="1" x14ac:dyDescent="0.25">
      <c r="B36" s="5"/>
      <c r="C36" s="9"/>
      <c r="D36" s="5"/>
    </row>
    <row r="37" spans="1:9" x14ac:dyDescent="0.25">
      <c r="B37" s="130" t="s">
        <v>90</v>
      </c>
      <c r="C37" s="136">
        <f>C22</f>
        <v>0</v>
      </c>
      <c r="D37" s="13"/>
      <c r="F37" s="3"/>
      <c r="G37" s="13"/>
    </row>
    <row r="38" spans="1:9" ht="5.25" customHeight="1" x14ac:dyDescent="0.25">
      <c r="C38" s="28"/>
    </row>
    <row r="39" spans="1:9" x14ac:dyDescent="0.25">
      <c r="B39" s="4" t="s">
        <v>108</v>
      </c>
      <c r="C39" s="26">
        <f>I33</f>
        <v>0</v>
      </c>
      <c r="D39" s="9"/>
      <c r="F39" s="5"/>
      <c r="G39" s="9"/>
    </row>
    <row r="40" spans="1:9" ht="5.25" customHeight="1" thickBot="1" x14ac:dyDescent="0.3">
      <c r="B40" s="5"/>
      <c r="C40" s="12"/>
      <c r="D40" s="5"/>
      <c r="F40" s="5"/>
      <c r="G40" s="5"/>
    </row>
    <row r="41" spans="1:9" ht="13.8" thickBot="1" x14ac:dyDescent="0.3">
      <c r="B41" s="137" t="s">
        <v>6</v>
      </c>
      <c r="C41" s="138">
        <f>C37+C39</f>
        <v>0</v>
      </c>
      <c r="D41" s="13"/>
      <c r="F41" s="3"/>
      <c r="G41" s="13"/>
    </row>
    <row r="43" spans="1:9" x14ac:dyDescent="0.25">
      <c r="B43" s="47" t="s">
        <v>78</v>
      </c>
      <c r="C43" s="5"/>
    </row>
    <row r="44" spans="1:9" x14ac:dyDescent="0.25">
      <c r="B44" s="5" t="s">
        <v>79</v>
      </c>
      <c r="C44" s="51">
        <f>IF(Arbeit&lt;5000000,Arbeit*0.03/100,0)</f>
        <v>0</v>
      </c>
    </row>
    <row r="46" spans="1:9" x14ac:dyDescent="0.25">
      <c r="B46" s="47" t="s">
        <v>72</v>
      </c>
    </row>
    <row r="47" spans="1:9" x14ac:dyDescent="0.25">
      <c r="B47" s="5" t="s">
        <v>107</v>
      </c>
    </row>
  </sheetData>
  <sheetProtection algorithmName="SHA-512" hashValue="YhTTBRgLoD2pzzOV7abBaz4mPW8lPbvjwYDX2eR5ekWmuPkQenxyVISNrfLTaEixPkDX8/jpF2zSeQaME5RJew==" saltValue="qyOLFbChoanYcCsLFQqKEw==" spinCount="100000" sheet="1" selectLockedCells="1"/>
  <mergeCells count="1">
    <mergeCell ref="B35:F35"/>
  </mergeCells>
  <phoneticPr fontId="2" type="noConversion"/>
  <conditionalFormatting sqref="C6 C16">
    <cfRule type="cellIs" dxfId="0" priority="1" stopIfTrue="1" operator="greaterThan">
      <formula>1499999</formula>
    </cfRule>
  </conditionalFormatting>
  <dataValidations count="1">
    <dataValidation type="whole" errorStyle="warning" operator="lessThan" allowBlank="1" showErrorMessage="1" errorTitle="Anfragehinweis" error="Die angefragte Menge überschreitet die Grenze der Belieferung als Standardlastprofilkunde gemäß EnWG!" promptTitle="Anfragehinweis" prompt="Die angefragte Menge überschreitet die Grenze der Belieferung als Standardlastprofilkunde gemäß EnWG!" sqref="C6" xr:uid="{00000000-0002-0000-0100-000000000000}">
      <formula1>1500000</formula1>
    </dataValidation>
  </dataValidations>
  <pageMargins left="0.31496062992125984" right="0.39370078740157483" top="0.98425196850393704" bottom="0.98425196850393704" header="0.51181102362204722" footer="0.51181102362204722"/>
  <pageSetup paperSize="9" scale="84" orientation="landscape" r:id="rId1"/>
  <headerFooter alignWithMargins="0">
    <oddHeader>&amp;R&amp;G</oddHeader>
    <oddFooter>&amp;C&amp;A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P65"/>
  <sheetViews>
    <sheetView showGridLines="0" tabSelected="1" zoomScaleNormal="100" workbookViewId="0">
      <selection activeCell="D49" sqref="D49"/>
    </sheetView>
  </sheetViews>
  <sheetFormatPr baseColWidth="10" defaultColWidth="11.33203125" defaultRowHeight="13.2" x14ac:dyDescent="0.25"/>
  <cols>
    <col min="1" max="1" width="2.6640625" style="1" customWidth="1"/>
    <col min="2" max="2" width="55.109375" style="1" customWidth="1"/>
    <col min="3" max="3" width="19.33203125" style="1" bestFit="1" customWidth="1"/>
    <col min="4" max="4" width="8.109375" style="1" customWidth="1"/>
    <col min="5" max="5" width="11.6640625" style="1" customWidth="1"/>
    <col min="6" max="6" width="7.33203125" style="1" bestFit="1" customWidth="1"/>
    <col min="7" max="7" width="11.33203125" style="1" customWidth="1"/>
    <col min="8" max="8" width="7.33203125" style="1" customWidth="1"/>
    <col min="9" max="9" width="7.33203125" style="1" bestFit="1" customWidth="1"/>
    <col min="10" max="10" width="6.6640625" style="1" customWidth="1"/>
    <col min="11" max="11" width="14.6640625" style="1" bestFit="1" customWidth="1"/>
    <col min="12" max="12" width="9.6640625" style="1" customWidth="1"/>
    <col min="13" max="13" width="5.109375" style="1" customWidth="1"/>
    <col min="14" max="16384" width="11.33203125" style="1"/>
  </cols>
  <sheetData>
    <row r="1" spans="2:11" ht="15.6" x14ac:dyDescent="0.3">
      <c r="B1" s="2" t="s">
        <v>112</v>
      </c>
    </row>
    <row r="2" spans="2:11" x14ac:dyDescent="0.25">
      <c r="B2" s="5" t="s">
        <v>73</v>
      </c>
    </row>
    <row r="3" spans="2:11" x14ac:dyDescent="0.25">
      <c r="B3" s="5" t="s">
        <v>106</v>
      </c>
    </row>
    <row r="4" spans="2:11" x14ac:dyDescent="0.25">
      <c r="B4" s="3"/>
      <c r="C4" s="46" t="s">
        <v>11</v>
      </c>
    </row>
    <row r="5" spans="2:11" ht="5.25" customHeight="1" x14ac:dyDescent="0.25"/>
    <row r="6" spans="2:11" x14ac:dyDescent="0.25">
      <c r="B6" s="4" t="s">
        <v>0</v>
      </c>
      <c r="C6" s="43"/>
      <c r="D6" s="9"/>
      <c r="E6" s="5"/>
      <c r="F6" s="5"/>
      <c r="G6" s="5"/>
      <c r="H6" s="5"/>
      <c r="I6" s="5"/>
      <c r="J6" s="5"/>
      <c r="K6" s="5"/>
    </row>
    <row r="7" spans="2:11" ht="3.75" customHeight="1" x14ac:dyDescent="0.25">
      <c r="B7" s="5"/>
      <c r="C7" s="6"/>
      <c r="D7" s="5"/>
      <c r="E7" s="5"/>
      <c r="F7" s="5"/>
      <c r="G7" s="5"/>
      <c r="H7" s="5"/>
      <c r="I7" s="5"/>
      <c r="J7" s="5"/>
      <c r="K7" s="5"/>
    </row>
    <row r="8" spans="2:11" x14ac:dyDescent="0.25">
      <c r="B8" s="4" t="s">
        <v>1</v>
      </c>
      <c r="C8" s="45"/>
      <c r="D8" s="9"/>
      <c r="E8" s="5"/>
      <c r="F8" s="5"/>
      <c r="G8" s="5"/>
      <c r="H8" s="5"/>
      <c r="I8" s="5"/>
      <c r="J8" s="5"/>
      <c r="K8" s="5"/>
    </row>
    <row r="9" spans="2:11" ht="3.75" customHeight="1" x14ac:dyDescent="0.25">
      <c r="B9" s="5"/>
      <c r="C9" s="6"/>
      <c r="D9" s="5"/>
      <c r="E9" s="5"/>
      <c r="F9" s="5"/>
      <c r="G9" s="5"/>
      <c r="H9" s="5"/>
      <c r="I9" s="5"/>
      <c r="J9" s="5"/>
      <c r="K9" s="5"/>
    </row>
    <row r="10" spans="2:11" x14ac:dyDescent="0.25">
      <c r="B10" s="4" t="s">
        <v>14</v>
      </c>
      <c r="C10" s="44" t="str">
        <f>IF(Leistung="","",IF(Arbeit/Leistung&gt;8760,"Unplausibler Wert",IF(Leistung&gt;0,Arbeit/Leistung,"")))</f>
        <v/>
      </c>
      <c r="D10" s="9"/>
      <c r="E10" s="5"/>
      <c r="F10" s="8"/>
      <c r="G10" s="8"/>
      <c r="H10" s="8"/>
      <c r="I10" s="5"/>
      <c r="J10" s="5"/>
      <c r="K10" s="5"/>
    </row>
    <row r="11" spans="2:11" x14ac:dyDescent="0.25">
      <c r="B11" s="5"/>
      <c r="C11" s="22"/>
      <c r="D11" s="9"/>
      <c r="E11" s="5"/>
      <c r="F11" s="8"/>
      <c r="G11" s="8"/>
      <c r="H11" s="8"/>
      <c r="I11" s="5"/>
      <c r="J11" s="5"/>
      <c r="K11" s="5"/>
    </row>
    <row r="12" spans="2:11" x14ac:dyDescent="0.25">
      <c r="B12" s="3" t="s">
        <v>89</v>
      </c>
      <c r="C12" s="6"/>
      <c r="D12" s="9"/>
      <c r="E12" s="5"/>
      <c r="F12" s="5"/>
      <c r="G12" s="5"/>
      <c r="H12" s="5"/>
      <c r="I12" s="5"/>
      <c r="J12" s="5"/>
      <c r="K12" s="5"/>
    </row>
    <row r="13" spans="2:11" ht="5.25" customHeight="1" x14ac:dyDescent="0.25">
      <c r="B13" s="5"/>
      <c r="C13" s="9"/>
      <c r="D13" s="5"/>
      <c r="E13" s="5"/>
      <c r="F13" s="5"/>
      <c r="G13" s="5"/>
      <c r="H13" s="5"/>
      <c r="I13" s="5"/>
      <c r="J13" s="5"/>
      <c r="K13" s="5"/>
    </row>
    <row r="14" spans="2:11" ht="15.6" x14ac:dyDescent="0.35">
      <c r="B14" s="4" t="s">
        <v>80</v>
      </c>
      <c r="C14" s="10">
        <f>+VLOOKUP(Arbeit,Preisblatt!B7:F14,3,1)</f>
        <v>0</v>
      </c>
      <c r="D14" s="9"/>
      <c r="F14" s="40"/>
      <c r="G14" s="40"/>
      <c r="H14" s="40"/>
      <c r="I14" s="5"/>
      <c r="J14" s="5"/>
    </row>
    <row r="15" spans="2:11" ht="3.75" customHeight="1" x14ac:dyDescent="0.25">
      <c r="B15" s="5"/>
      <c r="C15" s="11"/>
      <c r="D15" s="5"/>
      <c r="E15" s="5"/>
      <c r="F15" s="12"/>
      <c r="G15" s="12"/>
      <c r="H15" s="12"/>
      <c r="I15" s="5"/>
      <c r="J15" s="5"/>
      <c r="K15" s="5"/>
    </row>
    <row r="16" spans="2:11" ht="15.6" x14ac:dyDescent="0.35">
      <c r="B16" s="4" t="s">
        <v>81</v>
      </c>
      <c r="C16" s="41">
        <f>+VLOOKUP(Arbeit,Preisblatt!B7:F14,4,1)</f>
        <v>0</v>
      </c>
      <c r="D16" s="9"/>
      <c r="F16" s="40"/>
      <c r="G16" s="40"/>
      <c r="H16" s="40"/>
      <c r="I16" s="5"/>
      <c r="J16" s="5"/>
    </row>
    <row r="17" spans="2:11" ht="3.75" customHeight="1" x14ac:dyDescent="0.25">
      <c r="B17" s="5"/>
      <c r="C17" s="11"/>
      <c r="D17" s="5"/>
      <c r="E17" s="5"/>
      <c r="F17" s="12"/>
      <c r="G17" s="12"/>
      <c r="H17" s="12"/>
      <c r="I17" s="5"/>
      <c r="J17" s="5"/>
      <c r="K17" s="5"/>
    </row>
    <row r="18" spans="2:11" x14ac:dyDescent="0.25">
      <c r="B18" s="4" t="s">
        <v>34</v>
      </c>
      <c r="C18" s="38">
        <f>IF(Arbeit="",0,+VLOOKUP(Arbeit,Preisblatt!B7:F14,5,1))</f>
        <v>0</v>
      </c>
      <c r="D18" s="9"/>
      <c r="F18" s="40"/>
      <c r="G18" s="40"/>
      <c r="H18" s="40"/>
      <c r="I18" s="5"/>
      <c r="J18" s="5"/>
    </row>
    <row r="19" spans="2:11" ht="3.75" customHeight="1" x14ac:dyDescent="0.25">
      <c r="B19" s="5"/>
      <c r="C19" s="11"/>
      <c r="D19" s="5"/>
      <c r="E19" s="5"/>
      <c r="F19" s="12"/>
      <c r="G19" s="12"/>
      <c r="H19" s="12"/>
      <c r="I19" s="5"/>
      <c r="J19" s="5"/>
      <c r="K19" s="5"/>
    </row>
    <row r="20" spans="2:11" x14ac:dyDescent="0.25">
      <c r="B20" s="4" t="s">
        <v>33</v>
      </c>
      <c r="C20" s="10">
        <f>+C18/100*(C6-C16)</f>
        <v>0</v>
      </c>
      <c r="D20" s="9"/>
      <c r="F20" s="40"/>
      <c r="G20" s="40"/>
      <c r="H20" s="40"/>
      <c r="I20" s="5"/>
      <c r="J20" s="5"/>
    </row>
    <row r="21" spans="2:11" ht="3.75" customHeight="1" x14ac:dyDescent="0.25">
      <c r="B21" s="5"/>
      <c r="C21" s="11"/>
      <c r="D21" s="5"/>
      <c r="E21" s="5"/>
      <c r="F21" s="12"/>
      <c r="G21" s="12"/>
      <c r="H21" s="12"/>
      <c r="I21" s="5"/>
      <c r="J21" s="5"/>
      <c r="K21" s="5"/>
    </row>
    <row r="22" spans="2:11" x14ac:dyDescent="0.25">
      <c r="B22" s="130" t="s">
        <v>35</v>
      </c>
      <c r="C22" s="131">
        <f>C20+C14</f>
        <v>0</v>
      </c>
      <c r="D22" s="9"/>
      <c r="F22" s="40"/>
      <c r="G22" s="40"/>
      <c r="H22" s="40"/>
      <c r="I22" s="5"/>
      <c r="J22" s="5"/>
    </row>
    <row r="23" spans="2:11" x14ac:dyDescent="0.25">
      <c r="B23" s="5"/>
      <c r="C23" s="11"/>
      <c r="D23" s="5"/>
      <c r="E23" s="5"/>
      <c r="F23" s="12"/>
      <c r="G23" s="12"/>
      <c r="H23" s="12"/>
      <c r="I23" s="5"/>
      <c r="J23" s="5"/>
      <c r="K23" s="5"/>
    </row>
    <row r="24" spans="2:11" ht="15.6" x14ac:dyDescent="0.35">
      <c r="B24" s="4" t="s">
        <v>82</v>
      </c>
      <c r="C24" s="10">
        <f>+VLOOKUP(bm,Preisblatt!B21:F30,3,1)</f>
        <v>0</v>
      </c>
      <c r="D24" s="9"/>
      <c r="F24" s="40"/>
      <c r="G24" s="40"/>
      <c r="H24" s="40"/>
      <c r="I24" s="5"/>
      <c r="J24" s="5"/>
    </row>
    <row r="25" spans="2:11" ht="3.75" customHeight="1" x14ac:dyDescent="0.25">
      <c r="B25" s="5"/>
      <c r="C25" s="11"/>
      <c r="D25" s="5"/>
      <c r="E25" s="5"/>
      <c r="F25" s="12"/>
      <c r="G25" s="12"/>
      <c r="H25" s="12"/>
      <c r="I25" s="5"/>
      <c r="J25" s="5"/>
      <c r="K25" s="5"/>
    </row>
    <row r="26" spans="2:11" ht="15.6" x14ac:dyDescent="0.35">
      <c r="B26" s="4" t="s">
        <v>83</v>
      </c>
      <c r="C26" s="42">
        <f>+VLOOKUP(bm,Preisblatt!B21:F30,4,1)</f>
        <v>0</v>
      </c>
      <c r="D26" s="9"/>
      <c r="F26" s="40"/>
      <c r="G26" s="40"/>
      <c r="H26" s="40"/>
      <c r="I26" s="5"/>
      <c r="J26" s="5"/>
    </row>
    <row r="27" spans="2:11" ht="3.75" customHeight="1" x14ac:dyDescent="0.25">
      <c r="B27" s="5"/>
      <c r="C27" s="11"/>
      <c r="D27" s="5"/>
      <c r="E27" s="5"/>
      <c r="F27" s="12"/>
      <c r="G27" s="12"/>
      <c r="H27" s="12"/>
      <c r="I27" s="5"/>
      <c r="J27" s="5"/>
      <c r="K27" s="5"/>
    </row>
    <row r="28" spans="2:11" x14ac:dyDescent="0.25">
      <c r="B28" s="4" t="s">
        <v>36</v>
      </c>
      <c r="C28" s="52">
        <f>IF(Leistung=0,0,+VLOOKUP(bm,Preisblatt!B21:F30,5,1))</f>
        <v>0</v>
      </c>
      <c r="D28" s="9"/>
      <c r="F28" s="40"/>
      <c r="G28" s="40"/>
      <c r="H28" s="40"/>
      <c r="I28" s="5"/>
      <c r="J28" s="5"/>
    </row>
    <row r="29" spans="2:11" ht="3.75" customHeight="1" x14ac:dyDescent="0.25">
      <c r="B29" s="5"/>
      <c r="C29" s="11"/>
      <c r="D29" s="5"/>
      <c r="E29" s="5"/>
      <c r="F29" s="12"/>
      <c r="G29" s="12"/>
      <c r="H29" s="12"/>
      <c r="I29" s="5"/>
      <c r="J29" s="5"/>
      <c r="K29" s="5"/>
    </row>
    <row r="30" spans="2:11" x14ac:dyDescent="0.25">
      <c r="B30" s="4" t="s">
        <v>37</v>
      </c>
      <c r="C30" s="10">
        <f>+C28*(C8-C26)</f>
        <v>0</v>
      </c>
      <c r="D30" s="9"/>
      <c r="F30" s="40"/>
      <c r="G30" s="40"/>
      <c r="H30" s="40"/>
      <c r="I30" s="5"/>
      <c r="J30" s="5"/>
    </row>
    <row r="31" spans="2:11" ht="3.75" customHeight="1" x14ac:dyDescent="0.25">
      <c r="B31" s="5"/>
      <c r="C31" s="11"/>
      <c r="D31" s="5"/>
      <c r="E31" s="5"/>
      <c r="F31" s="12"/>
      <c r="G31" s="12"/>
      <c r="H31" s="12"/>
      <c r="I31" s="5"/>
      <c r="J31" s="5"/>
      <c r="K31" s="5"/>
    </row>
    <row r="32" spans="2:11" x14ac:dyDescent="0.25">
      <c r="B32" s="130" t="s">
        <v>38</v>
      </c>
      <c r="C32" s="131">
        <f>C30+C24</f>
        <v>0</v>
      </c>
      <c r="D32" s="9"/>
      <c r="F32" s="40"/>
      <c r="G32" s="40"/>
      <c r="H32" s="40"/>
      <c r="I32" s="5"/>
      <c r="J32" s="5"/>
    </row>
    <row r="33" spans="2:16" ht="13.8" thickBot="1" x14ac:dyDescent="0.3">
      <c r="B33" s="5"/>
      <c r="C33" s="11"/>
      <c r="D33" s="5"/>
      <c r="E33" s="5"/>
      <c r="F33" s="12"/>
      <c r="G33" s="12"/>
      <c r="H33" s="12"/>
      <c r="I33" s="5"/>
      <c r="J33" s="5"/>
      <c r="K33" s="5"/>
    </row>
    <row r="34" spans="2:16" ht="13.8" thickBot="1" x14ac:dyDescent="0.3">
      <c r="B34" s="132" t="s">
        <v>90</v>
      </c>
      <c r="C34" s="133">
        <f>C32+C22</f>
        <v>0</v>
      </c>
      <c r="D34" s="3"/>
      <c r="E34" s="3"/>
      <c r="F34" s="17"/>
      <c r="G34" s="17"/>
      <c r="H34" s="17"/>
      <c r="I34" s="5"/>
      <c r="J34" s="5"/>
      <c r="K34" s="5"/>
    </row>
    <row r="35" spans="2:16" x14ac:dyDescent="0.25">
      <c r="B35" s="5"/>
      <c r="C35" s="8"/>
      <c r="I35" s="5"/>
      <c r="J35" s="5"/>
      <c r="K35" s="5"/>
    </row>
    <row r="36" spans="2:16" x14ac:dyDescent="0.25">
      <c r="B36" s="4" t="s">
        <v>53</v>
      </c>
      <c r="C36" s="38" t="str">
        <f>IF(Arbeit&gt;0,C34/Arbeit*100,"")</f>
        <v/>
      </c>
      <c r="D36" s="9"/>
      <c r="E36" s="5"/>
      <c r="F36" s="14"/>
      <c r="G36" s="14"/>
      <c r="H36" s="14"/>
      <c r="I36" s="5"/>
      <c r="J36" s="5"/>
      <c r="K36" s="5"/>
    </row>
    <row r="37" spans="2:16" x14ac:dyDescent="0.25">
      <c r="B37" s="5"/>
      <c r="C37" s="8"/>
      <c r="D37" s="9"/>
      <c r="E37" s="5"/>
      <c r="F37" s="5"/>
      <c r="G37" s="5"/>
      <c r="H37" s="5"/>
      <c r="I37" s="5"/>
      <c r="J37" s="5"/>
      <c r="K37" s="5"/>
    </row>
    <row r="38" spans="2:16" x14ac:dyDescent="0.25">
      <c r="E38" s="5"/>
      <c r="F38" s="5"/>
      <c r="G38" s="5"/>
      <c r="H38" s="5"/>
      <c r="I38" s="5"/>
      <c r="J38" s="5"/>
      <c r="K38" s="5"/>
    </row>
    <row r="39" spans="2:16" x14ac:dyDescent="0.25">
      <c r="B39" s="3" t="s">
        <v>108</v>
      </c>
      <c r="C39" s="48" t="s">
        <v>27</v>
      </c>
      <c r="D39" s="9" t="s">
        <v>9</v>
      </c>
      <c r="E39" s="48" t="s">
        <v>28</v>
      </c>
      <c r="F39" s="9" t="s">
        <v>9</v>
      </c>
      <c r="G39" s="48" t="s">
        <v>28</v>
      </c>
      <c r="H39" s="9" t="s">
        <v>9</v>
      </c>
      <c r="I39" s="9"/>
      <c r="J39" s="5"/>
      <c r="K39" s="5"/>
    </row>
    <row r="40" spans="2:16" x14ac:dyDescent="0.25">
      <c r="B40" s="5"/>
      <c r="C40" s="15"/>
      <c r="D40" s="5"/>
      <c r="E40" s="48" t="s">
        <v>111</v>
      </c>
      <c r="F40" s="5"/>
      <c r="G40" s="48" t="s">
        <v>105</v>
      </c>
      <c r="H40" s="5"/>
      <c r="I40" s="5"/>
      <c r="J40" s="5"/>
      <c r="K40" s="5"/>
    </row>
    <row r="41" spans="2:16" x14ac:dyDescent="0.25">
      <c r="B41" s="5" t="s">
        <v>98</v>
      </c>
      <c r="C41" s="31">
        <v>49</v>
      </c>
      <c r="D41" s="32"/>
      <c r="E41" s="31">
        <v>311.5</v>
      </c>
      <c r="F41" s="32"/>
      <c r="G41" s="31">
        <v>420.5</v>
      </c>
      <c r="H41" s="128"/>
      <c r="I41" s="53"/>
      <c r="J41" s="5"/>
      <c r="K41" s="19">
        <f>(IF(D41&lt;&gt;"",C41,0)+(IF(F41&lt;&gt;0,E41))+IF(H41&lt;&gt;"",G41,0))</f>
        <v>0</v>
      </c>
      <c r="L41" s="29"/>
      <c r="M41" s="29"/>
      <c r="N41" s="29"/>
      <c r="O41" s="29"/>
      <c r="P41" s="29"/>
    </row>
    <row r="42" spans="2:16" x14ac:dyDescent="0.25">
      <c r="B42" s="5" t="s">
        <v>99</v>
      </c>
      <c r="C42" s="31">
        <v>244</v>
      </c>
      <c r="D42" s="32"/>
      <c r="E42" s="31">
        <v>311.5</v>
      </c>
      <c r="F42" s="32"/>
      <c r="G42" s="31">
        <v>420.5</v>
      </c>
      <c r="H42" s="128"/>
      <c r="I42" s="53"/>
      <c r="J42" s="5"/>
      <c r="K42" s="20">
        <f t="shared" ref="K42:K45" si="0">(IF(D42&lt;&gt;"",C42,0)+(IF(F42&lt;&gt;0,E42))+IF(H42&lt;&gt;"",G42,0))</f>
        <v>0</v>
      </c>
      <c r="L42" s="29"/>
      <c r="M42" s="29"/>
      <c r="N42" s="29"/>
    </row>
    <row r="43" spans="2:16" x14ac:dyDescent="0.25">
      <c r="B43" s="5" t="s">
        <v>100</v>
      </c>
      <c r="C43" s="31">
        <v>829</v>
      </c>
      <c r="D43" s="32"/>
      <c r="E43" s="31">
        <v>311.5</v>
      </c>
      <c r="F43" s="32"/>
      <c r="G43" s="31">
        <v>420.5</v>
      </c>
      <c r="H43" s="128"/>
      <c r="I43" s="53"/>
      <c r="J43" s="5"/>
      <c r="K43" s="20">
        <f t="shared" si="0"/>
        <v>0</v>
      </c>
      <c r="L43" s="29"/>
      <c r="M43" s="29"/>
      <c r="N43" s="29"/>
    </row>
    <row r="44" spans="2:16" x14ac:dyDescent="0.25">
      <c r="B44" s="30" t="s">
        <v>101</v>
      </c>
      <c r="C44" s="31">
        <v>949</v>
      </c>
      <c r="D44" s="33"/>
      <c r="E44" s="31">
        <v>311.5</v>
      </c>
      <c r="F44" s="33"/>
      <c r="G44" s="31">
        <v>420.5</v>
      </c>
      <c r="H44" s="33"/>
      <c r="I44" s="129"/>
      <c r="J44" s="5"/>
      <c r="K44" s="20">
        <f t="shared" si="0"/>
        <v>0</v>
      </c>
      <c r="L44" s="29"/>
      <c r="M44" s="29"/>
      <c r="N44" s="29"/>
    </row>
    <row r="45" spans="2:16" x14ac:dyDescent="0.25">
      <c r="B45" s="30" t="s">
        <v>102</v>
      </c>
      <c r="C45" s="31">
        <v>1130</v>
      </c>
      <c r="D45" s="33"/>
      <c r="E45" s="31">
        <v>311.5</v>
      </c>
      <c r="F45" s="33"/>
      <c r="G45" s="31">
        <v>420.5</v>
      </c>
      <c r="H45" s="33"/>
      <c r="I45" s="129"/>
      <c r="J45" s="5"/>
      <c r="K45" s="20">
        <f t="shared" si="0"/>
        <v>0</v>
      </c>
      <c r="L45" s="29"/>
      <c r="M45" s="29"/>
      <c r="N45" s="29"/>
    </row>
    <row r="46" spans="2:16" ht="12.75" customHeight="1" x14ac:dyDescent="0.25">
      <c r="B46" s="5"/>
      <c r="C46" s="18"/>
      <c r="D46" s="18"/>
      <c r="E46" s="18"/>
      <c r="G46" s="48"/>
      <c r="H46" s="9"/>
      <c r="K46" s="134">
        <f>SUM(K41:K45)</f>
        <v>0</v>
      </c>
    </row>
    <row r="47" spans="2:16" x14ac:dyDescent="0.25">
      <c r="B47" s="21" t="s">
        <v>74</v>
      </c>
      <c r="C47" s="5"/>
      <c r="D47" s="5"/>
      <c r="E47" s="5"/>
      <c r="F47" s="5"/>
      <c r="G47" s="5"/>
      <c r="H47" s="5"/>
      <c r="I47" s="5"/>
    </row>
    <row r="48" spans="2:16" x14ac:dyDescent="0.25">
      <c r="B48" s="5" t="s">
        <v>76</v>
      </c>
      <c r="C48" s="18">
        <v>385</v>
      </c>
      <c r="D48" s="32"/>
      <c r="K48" s="19">
        <f>IF(D48&lt;&gt;"",C48,0)</f>
        <v>0</v>
      </c>
    </row>
    <row r="49" spans="1:11" x14ac:dyDescent="0.25">
      <c r="B49" s="5" t="s">
        <v>77</v>
      </c>
      <c r="C49" s="18">
        <v>565</v>
      </c>
      <c r="D49" s="32"/>
      <c r="K49" s="20">
        <f>IF(D49&lt;&gt;"",C49,0)</f>
        <v>0</v>
      </c>
    </row>
    <row r="50" spans="1:11" x14ac:dyDescent="0.25">
      <c r="B50" s="5" t="s">
        <v>75</v>
      </c>
      <c r="C50" s="18">
        <v>950</v>
      </c>
      <c r="D50" s="32"/>
      <c r="K50" s="99">
        <f>IF(D50&lt;&gt;"",C50,0)</f>
        <v>0</v>
      </c>
    </row>
    <row r="51" spans="1:11" x14ac:dyDescent="0.25">
      <c r="A51" s="5"/>
      <c r="B51" s="5"/>
      <c r="C51" s="5"/>
      <c r="D51" s="5"/>
      <c r="E51" s="5"/>
      <c r="F51" s="5"/>
      <c r="G51" s="5"/>
      <c r="H51" s="5"/>
      <c r="K51" s="135">
        <f>SUM(K48:K50)</f>
        <v>0</v>
      </c>
    </row>
    <row r="52" spans="1:11" ht="13.8" x14ac:dyDescent="0.25">
      <c r="B52" s="141" t="s">
        <v>109</v>
      </c>
      <c r="C52" s="141"/>
      <c r="D52" s="141"/>
      <c r="E52" s="141"/>
      <c r="F52" s="141"/>
      <c r="G52" s="141"/>
      <c r="H52" s="141"/>
    </row>
    <row r="53" spans="1:11" ht="6.15" customHeight="1" x14ac:dyDescent="0.25">
      <c r="B53" s="5"/>
      <c r="C53" s="9"/>
      <c r="D53" s="5"/>
    </row>
    <row r="54" spans="1:11" x14ac:dyDescent="0.25">
      <c r="B54" s="4" t="s">
        <v>10</v>
      </c>
      <c r="C54" s="26">
        <f>C22</f>
        <v>0</v>
      </c>
      <c r="D54" s="9"/>
      <c r="I54" s="9"/>
    </row>
    <row r="55" spans="1:11" ht="4.6500000000000004" customHeight="1" x14ac:dyDescent="0.25">
      <c r="B55" s="126"/>
      <c r="C55" s="127"/>
      <c r="D55" s="5"/>
      <c r="I55" s="5"/>
    </row>
    <row r="56" spans="1:11" x14ac:dyDescent="0.25">
      <c r="B56" s="4" t="s">
        <v>16</v>
      </c>
      <c r="C56" s="26">
        <f>C32</f>
        <v>0</v>
      </c>
      <c r="D56" s="9"/>
      <c r="I56" s="9"/>
    </row>
    <row r="57" spans="1:11" ht="4.6500000000000004" customHeight="1" x14ac:dyDescent="0.25">
      <c r="C57" s="27"/>
      <c r="D57" s="5"/>
      <c r="I57" s="5"/>
    </row>
    <row r="58" spans="1:11" x14ac:dyDescent="0.25">
      <c r="B58" s="130" t="s">
        <v>90</v>
      </c>
      <c r="C58" s="136">
        <f>C34</f>
        <v>0</v>
      </c>
      <c r="D58" s="13"/>
      <c r="F58" s="3"/>
      <c r="G58" s="3"/>
      <c r="H58" s="3"/>
      <c r="I58" s="13"/>
    </row>
    <row r="59" spans="1:11" ht="4.6500000000000004" customHeight="1" x14ac:dyDescent="0.25">
      <c r="C59" s="28"/>
    </row>
    <row r="60" spans="1:11" x14ac:dyDescent="0.25">
      <c r="B60" s="4" t="s">
        <v>110</v>
      </c>
      <c r="C60" s="26">
        <f>K46+K51</f>
        <v>0</v>
      </c>
      <c r="D60" s="9"/>
      <c r="F60" s="5"/>
      <c r="G60" s="5"/>
      <c r="H60" s="5"/>
      <c r="I60" s="9"/>
    </row>
    <row r="61" spans="1:11" ht="5.25" customHeight="1" thickBot="1" x14ac:dyDescent="0.3">
      <c r="B61" s="5"/>
      <c r="C61" s="12"/>
      <c r="D61" s="5"/>
      <c r="F61" s="5"/>
      <c r="G61" s="5"/>
      <c r="H61" s="5"/>
      <c r="I61" s="5"/>
    </row>
    <row r="62" spans="1:11" ht="13.8" thickBot="1" x14ac:dyDescent="0.3">
      <c r="B62" s="137" t="s">
        <v>6</v>
      </c>
      <c r="C62" s="138">
        <f>C58+C60</f>
        <v>0</v>
      </c>
      <c r="D62" s="13"/>
      <c r="F62" s="3"/>
      <c r="G62" s="3"/>
      <c r="H62" s="3"/>
      <c r="I62" s="13"/>
    </row>
    <row r="64" spans="1:11" x14ac:dyDescent="0.25">
      <c r="B64" s="47" t="s">
        <v>78</v>
      </c>
      <c r="C64" s="5"/>
    </row>
    <row r="65" spans="2:3" x14ac:dyDescent="0.25">
      <c r="B65" s="5" t="s">
        <v>79</v>
      </c>
      <c r="C65" s="51">
        <f>IF(Arbeit&lt;5000000,Arbeit*0.03/100,0)</f>
        <v>0</v>
      </c>
    </row>
  </sheetData>
  <sheetProtection algorithmName="SHA-512" hashValue="uz52CA+JEs+lEH447fyMXG+grq3fj+MJv4Y7pRjr3YU7bogOGggglZlGE03SnmrbvlTEN595Y9/sUdoiXp6i4Q==" saltValue="d9RYZ/FWBhyqvexsxnV29w==" spinCount="100000" sheet="1" selectLockedCells="1"/>
  <mergeCells count="1">
    <mergeCell ref="B52:H52"/>
  </mergeCells>
  <phoneticPr fontId="2" type="noConversion"/>
  <pageMargins left="0.31496062992125984" right="0.39370078740157483" top="0.98425196850393704" bottom="0.98425196850393704" header="0.51181102362204722" footer="0.51181102362204722"/>
  <pageSetup paperSize="9" scale="67" orientation="landscape" r:id="rId1"/>
  <headerFooter alignWithMargins="0">
    <oddHeader>&amp;R&amp;G</oddHeader>
    <oddFooter>&amp;C&amp;A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2:N54"/>
  <sheetViews>
    <sheetView showGridLines="0" zoomScale="80" zoomScaleNormal="80" workbookViewId="0">
      <selection activeCell="I24" sqref="I24"/>
    </sheetView>
  </sheetViews>
  <sheetFormatPr baseColWidth="10" defaultColWidth="11.33203125" defaultRowHeight="13.2" x14ac:dyDescent="0.25"/>
  <cols>
    <col min="1" max="1" width="12.33203125" style="55" customWidth="1"/>
    <col min="2" max="3" width="11.6640625" style="55" customWidth="1"/>
    <col min="4" max="4" width="20.6640625" style="55" customWidth="1"/>
    <col min="5" max="5" width="20.88671875" style="55" customWidth="1"/>
    <col min="6" max="6" width="22.88671875" style="55" customWidth="1"/>
    <col min="7" max="7" width="11.6640625" style="55" customWidth="1"/>
    <col min="8" max="8" width="13.6640625" style="55" customWidth="1"/>
    <col min="9" max="9" width="11.33203125" style="55" bestFit="1" customWidth="1"/>
    <col min="10" max="10" width="12.33203125" style="55" bestFit="1" customWidth="1"/>
    <col min="11" max="11" width="20" style="55" customWidth="1"/>
    <col min="12" max="12" width="20.6640625" style="55" customWidth="1"/>
    <col min="13" max="13" width="22.33203125" style="55" customWidth="1"/>
    <col min="14" max="16384" width="11.33203125" style="55"/>
  </cols>
  <sheetData>
    <row r="2" spans="1:14" ht="15.6" x14ac:dyDescent="0.3">
      <c r="A2" s="144" t="s">
        <v>96</v>
      </c>
      <c r="B2" s="144"/>
      <c r="C2" s="144"/>
      <c r="D2" s="144"/>
      <c r="E2" s="144"/>
      <c r="F2" s="144"/>
      <c r="H2" s="144" t="s">
        <v>95</v>
      </c>
      <c r="I2" s="147"/>
      <c r="J2" s="147"/>
      <c r="K2" s="147"/>
      <c r="L2" s="147"/>
      <c r="M2" s="147"/>
    </row>
    <row r="3" spans="1:14" ht="13.8" thickBot="1" x14ac:dyDescent="0.3"/>
    <row r="4" spans="1:14" ht="41.4" x14ac:dyDescent="0.25">
      <c r="A4" s="58" t="s">
        <v>17</v>
      </c>
      <c r="B4" s="145" t="s">
        <v>18</v>
      </c>
      <c r="C4" s="146"/>
      <c r="D4" s="58" t="s">
        <v>86</v>
      </c>
      <c r="E4" s="59" t="s">
        <v>87</v>
      </c>
      <c r="F4" s="59" t="s">
        <v>19</v>
      </c>
      <c r="H4" s="58" t="s">
        <v>17</v>
      </c>
      <c r="I4" s="145" t="s">
        <v>18</v>
      </c>
      <c r="J4" s="146"/>
      <c r="K4" s="58" t="s">
        <v>86</v>
      </c>
      <c r="L4" s="59" t="s">
        <v>87</v>
      </c>
      <c r="M4" s="59" t="s">
        <v>19</v>
      </c>
    </row>
    <row r="5" spans="1:14" s="98" customFormat="1" x14ac:dyDescent="0.25">
      <c r="A5" s="60"/>
      <c r="B5" s="142" t="s">
        <v>20</v>
      </c>
      <c r="C5" s="143"/>
      <c r="D5" s="60" t="s">
        <v>29</v>
      </c>
      <c r="E5" s="60" t="s">
        <v>30</v>
      </c>
      <c r="F5" s="60" t="s">
        <v>21</v>
      </c>
      <c r="H5" s="60"/>
      <c r="I5" s="142" t="s">
        <v>20</v>
      </c>
      <c r="J5" s="143"/>
      <c r="K5" s="60" t="s">
        <v>45</v>
      </c>
      <c r="L5" s="60" t="s">
        <v>94</v>
      </c>
      <c r="M5" s="60" t="s">
        <v>21</v>
      </c>
    </row>
    <row r="6" spans="1:14" ht="13.8" thickBot="1" x14ac:dyDescent="0.3">
      <c r="A6" s="78" t="s">
        <v>22</v>
      </c>
      <c r="B6" s="81" t="s">
        <v>23</v>
      </c>
      <c r="C6" s="82" t="s">
        <v>24</v>
      </c>
      <c r="D6" s="83" t="s">
        <v>25</v>
      </c>
      <c r="E6" s="83" t="s">
        <v>2</v>
      </c>
      <c r="F6" s="83" t="s">
        <v>26</v>
      </c>
      <c r="H6" s="78" t="s">
        <v>22</v>
      </c>
      <c r="I6" s="81" t="s">
        <v>23</v>
      </c>
      <c r="J6" s="82" t="s">
        <v>24</v>
      </c>
      <c r="K6" s="83" t="s">
        <v>25</v>
      </c>
      <c r="L6" s="83" t="s">
        <v>2</v>
      </c>
      <c r="M6" s="83" t="s">
        <v>26</v>
      </c>
    </row>
    <row r="7" spans="1:14" ht="13.8" x14ac:dyDescent="0.25">
      <c r="A7" s="61" t="s">
        <v>54</v>
      </c>
      <c r="B7" s="84">
        <v>0</v>
      </c>
      <c r="C7" s="85">
        <v>1750000</v>
      </c>
      <c r="D7" s="71">
        <v>0</v>
      </c>
      <c r="E7" s="86">
        <v>0</v>
      </c>
      <c r="F7" s="79">
        <v>0.4798</v>
      </c>
      <c r="H7" s="61" t="s">
        <v>46</v>
      </c>
      <c r="I7" s="62">
        <v>0</v>
      </c>
      <c r="J7" s="63">
        <v>10000</v>
      </c>
      <c r="K7" s="92">
        <v>0</v>
      </c>
      <c r="L7" s="63">
        <v>0</v>
      </c>
      <c r="M7" s="93">
        <v>2.2909999999999999</v>
      </c>
      <c r="N7" s="56"/>
    </row>
    <row r="8" spans="1:14" ht="13.8" x14ac:dyDescent="0.25">
      <c r="A8" s="100" t="s">
        <v>55</v>
      </c>
      <c r="B8" s="101">
        <v>1750000</v>
      </c>
      <c r="C8" s="102">
        <v>2000000</v>
      </c>
      <c r="D8" s="103">
        <v>8396.5</v>
      </c>
      <c r="E8" s="104">
        <v>1750000</v>
      </c>
      <c r="F8" s="105">
        <v>0.4355</v>
      </c>
      <c r="H8" s="100" t="s">
        <v>47</v>
      </c>
      <c r="I8" s="112">
        <v>10000</v>
      </c>
      <c r="J8" s="122">
        <v>20000</v>
      </c>
      <c r="K8" s="123">
        <v>229.1</v>
      </c>
      <c r="L8" s="122">
        <v>10000</v>
      </c>
      <c r="M8" s="124">
        <v>2.2857000000000003</v>
      </c>
      <c r="N8" s="56"/>
    </row>
    <row r="9" spans="1:14" ht="13.8" x14ac:dyDescent="0.25">
      <c r="A9" s="64" t="s">
        <v>56</v>
      </c>
      <c r="B9" s="87">
        <v>2000000</v>
      </c>
      <c r="C9" s="88">
        <v>3000000</v>
      </c>
      <c r="D9" s="74">
        <v>9485.25</v>
      </c>
      <c r="E9" s="89">
        <v>2000000</v>
      </c>
      <c r="F9" s="80">
        <v>0.41589999999999999</v>
      </c>
      <c r="H9" s="64" t="s">
        <v>48</v>
      </c>
      <c r="I9" s="65">
        <v>20000</v>
      </c>
      <c r="J9" s="66">
        <v>100000</v>
      </c>
      <c r="K9" s="94">
        <v>457.67</v>
      </c>
      <c r="L9" s="66">
        <v>20000</v>
      </c>
      <c r="M9" s="95">
        <v>2.2660999999999998</v>
      </c>
      <c r="N9" s="56"/>
    </row>
    <row r="10" spans="1:14" ht="13.8" x14ac:dyDescent="0.25">
      <c r="A10" s="100" t="s">
        <v>57</v>
      </c>
      <c r="B10" s="101">
        <v>3000000</v>
      </c>
      <c r="C10" s="102">
        <v>5000000</v>
      </c>
      <c r="D10" s="103">
        <v>13644.25</v>
      </c>
      <c r="E10" s="104">
        <v>3000000</v>
      </c>
      <c r="F10" s="105">
        <v>0.37940000000000002</v>
      </c>
      <c r="H10" s="100" t="s">
        <v>49</v>
      </c>
      <c r="I10" s="112">
        <v>100000</v>
      </c>
      <c r="J10" s="122">
        <v>250000</v>
      </c>
      <c r="K10" s="123">
        <v>2270.5500000000002</v>
      </c>
      <c r="L10" s="122">
        <v>100000</v>
      </c>
      <c r="M10" s="124">
        <v>2.2259000000000002</v>
      </c>
      <c r="N10" s="56"/>
    </row>
    <row r="11" spans="1:14" ht="13.8" x14ac:dyDescent="0.25">
      <c r="A11" s="64" t="s">
        <v>58</v>
      </c>
      <c r="B11" s="87">
        <v>5000000</v>
      </c>
      <c r="C11" s="88">
        <v>7500000</v>
      </c>
      <c r="D11" s="74">
        <v>21232.25</v>
      </c>
      <c r="E11" s="89">
        <v>5000000</v>
      </c>
      <c r="F11" s="80">
        <v>0.34150000000000003</v>
      </c>
      <c r="H11" s="64" t="s">
        <v>50</v>
      </c>
      <c r="I11" s="65">
        <v>250000</v>
      </c>
      <c r="J11" s="66">
        <v>500000</v>
      </c>
      <c r="K11" s="94">
        <v>5609.4</v>
      </c>
      <c r="L11" s="66">
        <v>250000</v>
      </c>
      <c r="M11" s="95">
        <v>2.169</v>
      </c>
      <c r="N11" s="56"/>
    </row>
    <row r="12" spans="1:14" ht="13.8" x14ac:dyDescent="0.25">
      <c r="A12" s="100" t="s">
        <v>59</v>
      </c>
      <c r="B12" s="101">
        <v>7500000</v>
      </c>
      <c r="C12" s="102">
        <v>10000000</v>
      </c>
      <c r="D12" s="103">
        <v>29769.75</v>
      </c>
      <c r="E12" s="104">
        <v>7500000</v>
      </c>
      <c r="F12" s="105">
        <v>0.31290000000000001</v>
      </c>
      <c r="H12" s="100" t="s">
        <v>51</v>
      </c>
      <c r="I12" s="112">
        <v>500000</v>
      </c>
      <c r="J12" s="122">
        <v>1000000</v>
      </c>
      <c r="K12" s="123">
        <v>11031.9</v>
      </c>
      <c r="L12" s="122">
        <v>500000</v>
      </c>
      <c r="M12" s="124">
        <v>2.0838000000000001</v>
      </c>
      <c r="N12" s="56"/>
    </row>
    <row r="13" spans="1:14" ht="14.4" thickBot="1" x14ac:dyDescent="0.3">
      <c r="A13" s="64" t="s">
        <v>60</v>
      </c>
      <c r="B13" s="87">
        <v>10000000</v>
      </c>
      <c r="C13" s="88">
        <v>25000000</v>
      </c>
      <c r="D13" s="74">
        <v>37592.25</v>
      </c>
      <c r="E13" s="89">
        <v>10000000</v>
      </c>
      <c r="F13" s="80">
        <v>0.26469999999999999</v>
      </c>
      <c r="H13" s="67" t="s">
        <v>52</v>
      </c>
      <c r="I13" s="68">
        <v>1000000</v>
      </c>
      <c r="J13" s="69">
        <v>1500000</v>
      </c>
      <c r="K13" s="96">
        <v>21450.9</v>
      </c>
      <c r="L13" s="69">
        <v>1000000</v>
      </c>
      <c r="M13" s="97">
        <v>1.9927999999999999</v>
      </c>
      <c r="N13" s="56"/>
    </row>
    <row r="14" spans="1:14" ht="14.4" thickBot="1" x14ac:dyDescent="0.3">
      <c r="A14" s="106" t="s">
        <v>61</v>
      </c>
      <c r="B14" s="107">
        <v>25000000</v>
      </c>
      <c r="C14" s="108">
        <v>500000000</v>
      </c>
      <c r="D14" s="109">
        <v>77297.25</v>
      </c>
      <c r="E14" s="110">
        <v>25000000</v>
      </c>
      <c r="F14" s="111">
        <v>0.19570000000000001</v>
      </c>
      <c r="N14" s="56"/>
    </row>
    <row r="15" spans="1:14" x14ac:dyDescent="0.25">
      <c r="N15" s="56"/>
    </row>
    <row r="16" spans="1:14" ht="15.6" x14ac:dyDescent="0.3">
      <c r="A16" s="144" t="s">
        <v>97</v>
      </c>
      <c r="B16" s="144"/>
      <c r="C16" s="144"/>
      <c r="D16" s="144"/>
      <c r="E16" s="144"/>
      <c r="F16" s="144"/>
      <c r="N16" s="56"/>
    </row>
    <row r="17" spans="1:6" ht="13.8" thickBot="1" x14ac:dyDescent="0.3"/>
    <row r="18" spans="1:6" ht="41.4" x14ac:dyDescent="0.25">
      <c r="A18" s="58" t="s">
        <v>17</v>
      </c>
      <c r="B18" s="145" t="s">
        <v>39</v>
      </c>
      <c r="C18" s="146"/>
      <c r="D18" s="58" t="s">
        <v>86</v>
      </c>
      <c r="E18" s="59" t="s">
        <v>88</v>
      </c>
      <c r="F18" s="59" t="s">
        <v>40</v>
      </c>
    </row>
    <row r="19" spans="1:6" s="98" customFormat="1" x14ac:dyDescent="0.25">
      <c r="A19" s="60"/>
      <c r="B19" s="142" t="s">
        <v>20</v>
      </c>
      <c r="C19" s="143"/>
      <c r="D19" s="60" t="s">
        <v>29</v>
      </c>
      <c r="E19" s="60" t="s">
        <v>41</v>
      </c>
      <c r="F19" s="60" t="s">
        <v>42</v>
      </c>
    </row>
    <row r="20" spans="1:6" ht="13.8" thickBot="1" x14ac:dyDescent="0.3">
      <c r="A20" s="78" t="s">
        <v>22</v>
      </c>
      <c r="B20" s="81" t="s">
        <v>43</v>
      </c>
      <c r="C20" s="82" t="s">
        <v>44</v>
      </c>
      <c r="D20" s="83" t="s">
        <v>25</v>
      </c>
      <c r="E20" s="83" t="s">
        <v>4</v>
      </c>
      <c r="F20" s="83" t="s">
        <v>3</v>
      </c>
    </row>
    <row r="21" spans="1:6" ht="13.8" x14ac:dyDescent="0.25">
      <c r="A21" s="61" t="s">
        <v>62</v>
      </c>
      <c r="B21" s="62">
        <v>0</v>
      </c>
      <c r="C21" s="70">
        <v>750</v>
      </c>
      <c r="D21" s="76">
        <v>0</v>
      </c>
      <c r="E21" s="72">
        <v>0</v>
      </c>
      <c r="F21" s="90">
        <v>29.558</v>
      </c>
    </row>
    <row r="22" spans="1:6" ht="13.8" x14ac:dyDescent="0.25">
      <c r="A22" s="100" t="s">
        <v>63</v>
      </c>
      <c r="B22" s="112">
        <v>750</v>
      </c>
      <c r="C22" s="113">
        <v>1500</v>
      </c>
      <c r="D22" s="114">
        <v>22168.5</v>
      </c>
      <c r="E22" s="115">
        <v>750</v>
      </c>
      <c r="F22" s="116">
        <v>26.552</v>
      </c>
    </row>
    <row r="23" spans="1:6" ht="13.8" x14ac:dyDescent="0.25">
      <c r="A23" s="64" t="s">
        <v>64</v>
      </c>
      <c r="B23" s="65">
        <v>1500</v>
      </c>
      <c r="C23" s="73">
        <v>3000</v>
      </c>
      <c r="D23" s="77">
        <v>42082.5</v>
      </c>
      <c r="E23" s="75">
        <v>1500</v>
      </c>
      <c r="F23" s="91">
        <v>24.11</v>
      </c>
    </row>
    <row r="24" spans="1:6" ht="13.8" x14ac:dyDescent="0.25">
      <c r="A24" s="100" t="s">
        <v>65</v>
      </c>
      <c r="B24" s="112">
        <v>3000</v>
      </c>
      <c r="C24" s="113">
        <v>5000</v>
      </c>
      <c r="D24" s="114">
        <v>78247.5</v>
      </c>
      <c r="E24" s="115">
        <v>3000</v>
      </c>
      <c r="F24" s="116">
        <v>21.975999999999999</v>
      </c>
    </row>
    <row r="25" spans="1:6" ht="13.8" x14ac:dyDescent="0.25">
      <c r="A25" s="64" t="s">
        <v>66</v>
      </c>
      <c r="B25" s="65">
        <v>5000</v>
      </c>
      <c r="C25" s="73">
        <v>7500</v>
      </c>
      <c r="D25" s="77">
        <v>122199.5</v>
      </c>
      <c r="E25" s="75">
        <v>5000</v>
      </c>
      <c r="F25" s="91">
        <v>20.486000000000001</v>
      </c>
    </row>
    <row r="26" spans="1:6" ht="13.8" x14ac:dyDescent="0.25">
      <c r="A26" s="100" t="s">
        <v>67</v>
      </c>
      <c r="B26" s="112">
        <v>7500</v>
      </c>
      <c r="C26" s="113">
        <v>10000</v>
      </c>
      <c r="D26" s="114">
        <v>173414.5</v>
      </c>
      <c r="E26" s="115">
        <v>7500</v>
      </c>
      <c r="F26" s="116">
        <v>19.53</v>
      </c>
    </row>
    <row r="27" spans="1:6" ht="13.8" x14ac:dyDescent="0.25">
      <c r="A27" s="64" t="s">
        <v>68</v>
      </c>
      <c r="B27" s="65">
        <v>10000</v>
      </c>
      <c r="C27" s="73">
        <v>25000</v>
      </c>
      <c r="D27" s="77">
        <v>222239.5</v>
      </c>
      <c r="E27" s="75">
        <v>10000</v>
      </c>
      <c r="F27" s="91">
        <v>18.205000000000002</v>
      </c>
    </row>
    <row r="28" spans="1:6" ht="13.8" x14ac:dyDescent="0.25">
      <c r="A28" s="100" t="s">
        <v>69</v>
      </c>
      <c r="B28" s="112">
        <v>25000</v>
      </c>
      <c r="C28" s="113">
        <v>50000</v>
      </c>
      <c r="D28" s="114">
        <v>495314.5</v>
      </c>
      <c r="E28" s="115">
        <v>25000</v>
      </c>
      <c r="F28" s="116">
        <v>17.297000000000001</v>
      </c>
    </row>
    <row r="29" spans="1:6" ht="13.8" x14ac:dyDescent="0.25">
      <c r="A29" s="64" t="s">
        <v>70</v>
      </c>
      <c r="B29" s="65">
        <v>50000</v>
      </c>
      <c r="C29" s="73">
        <v>75000</v>
      </c>
      <c r="D29" s="77">
        <v>927739.5</v>
      </c>
      <c r="E29" s="75">
        <v>50000</v>
      </c>
      <c r="F29" s="91">
        <v>16.975999999999999</v>
      </c>
    </row>
    <row r="30" spans="1:6" ht="14.4" thickBot="1" x14ac:dyDescent="0.3">
      <c r="A30" s="106" t="s">
        <v>71</v>
      </c>
      <c r="B30" s="117">
        <v>75000</v>
      </c>
      <c r="C30" s="118">
        <v>500000</v>
      </c>
      <c r="D30" s="119">
        <v>1352139.5</v>
      </c>
      <c r="E30" s="120">
        <v>75000</v>
      </c>
      <c r="F30" s="121">
        <v>16.75</v>
      </c>
    </row>
    <row r="31" spans="1:6" x14ac:dyDescent="0.25">
      <c r="B31" s="57"/>
    </row>
    <row r="32" spans="1:6" x14ac:dyDescent="0.25">
      <c r="B32" s="57"/>
    </row>
    <row r="33" spans="2:2" x14ac:dyDescent="0.25">
      <c r="B33" s="57"/>
    </row>
    <row r="34" spans="2:2" x14ac:dyDescent="0.25">
      <c r="B34" s="57"/>
    </row>
    <row r="35" spans="2:2" x14ac:dyDescent="0.25">
      <c r="B35" s="57"/>
    </row>
    <row r="36" spans="2:2" x14ac:dyDescent="0.25">
      <c r="B36" s="57"/>
    </row>
    <row r="37" spans="2:2" x14ac:dyDescent="0.25">
      <c r="B37" s="57"/>
    </row>
    <row r="38" spans="2:2" x14ac:dyDescent="0.25">
      <c r="B38" s="57"/>
    </row>
    <row r="39" spans="2:2" x14ac:dyDescent="0.25">
      <c r="B39" s="57"/>
    </row>
    <row r="40" spans="2:2" x14ac:dyDescent="0.25">
      <c r="B40" s="57"/>
    </row>
    <row r="41" spans="2:2" x14ac:dyDescent="0.25">
      <c r="B41" s="57"/>
    </row>
    <row r="42" spans="2:2" x14ac:dyDescent="0.25">
      <c r="B42" s="57"/>
    </row>
    <row r="43" spans="2:2" x14ac:dyDescent="0.25">
      <c r="B43" s="57"/>
    </row>
    <row r="44" spans="2:2" x14ac:dyDescent="0.25">
      <c r="B44" s="57"/>
    </row>
    <row r="45" spans="2:2" x14ac:dyDescent="0.25">
      <c r="B45" s="57"/>
    </row>
    <row r="46" spans="2:2" x14ac:dyDescent="0.25">
      <c r="B46" s="57"/>
    </row>
    <row r="47" spans="2:2" x14ac:dyDescent="0.25">
      <c r="B47" s="57"/>
    </row>
    <row r="48" spans="2:2" x14ac:dyDescent="0.25">
      <c r="B48" s="57"/>
    </row>
    <row r="49" spans="2:2" x14ac:dyDescent="0.25">
      <c r="B49" s="57"/>
    </row>
    <row r="50" spans="2:2" x14ac:dyDescent="0.25">
      <c r="B50" s="57"/>
    </row>
    <row r="51" spans="2:2" x14ac:dyDescent="0.25">
      <c r="B51" s="57"/>
    </row>
    <row r="52" spans="2:2" x14ac:dyDescent="0.25">
      <c r="B52" s="57"/>
    </row>
    <row r="53" spans="2:2" x14ac:dyDescent="0.25">
      <c r="B53" s="57"/>
    </row>
    <row r="54" spans="2:2" x14ac:dyDescent="0.25">
      <c r="B54" s="57"/>
    </row>
  </sheetData>
  <mergeCells count="9">
    <mergeCell ref="B19:C19"/>
    <mergeCell ref="A16:F16"/>
    <mergeCell ref="I4:J4"/>
    <mergeCell ref="I5:J5"/>
    <mergeCell ref="H2:M2"/>
    <mergeCell ref="A2:F2"/>
    <mergeCell ref="B4:C4"/>
    <mergeCell ref="B5:C5"/>
    <mergeCell ref="B18:C18"/>
  </mergeCells>
  <phoneticPr fontId="2" type="noConversion"/>
  <pageMargins left="0.31496062992125984" right="0.39370078740157483" top="0.98425196850393704" bottom="0.98425196850393704" header="0.51181102362204722" footer="0.51181102362204722"/>
  <pageSetup paperSize="9" scale="67" orientation="landscape" r:id="rId1"/>
  <headerFooter alignWithMargins="0">
    <oddHeader>&amp;R&amp;G</oddHeader>
    <oddFooter>&amp;C&amp;A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C30"/>
  <sheetViews>
    <sheetView showGridLines="0" zoomScaleNormal="100" workbookViewId="0">
      <selection activeCell="C12" sqref="C12"/>
    </sheetView>
  </sheetViews>
  <sheetFormatPr baseColWidth="10" defaultColWidth="11.33203125" defaultRowHeight="13.2" x14ac:dyDescent="0.25"/>
  <cols>
    <col min="1" max="1" width="31.6640625" style="5" bestFit="1" customWidth="1"/>
    <col min="2" max="2" width="5.6640625" style="5" bestFit="1" customWidth="1"/>
    <col min="3" max="3" width="18.6640625" style="5" customWidth="1"/>
    <col min="4" max="16384" width="11.33203125" style="5"/>
  </cols>
  <sheetData>
    <row r="1" spans="1:3" ht="15.6" x14ac:dyDescent="0.3">
      <c r="A1" s="2" t="s">
        <v>93</v>
      </c>
    </row>
    <row r="4" spans="1:3" ht="13.8" x14ac:dyDescent="0.25">
      <c r="A4" s="54" t="s">
        <v>91</v>
      </c>
    </row>
    <row r="6" spans="1:3" x14ac:dyDescent="0.25">
      <c r="A6" s="148" t="s">
        <v>7</v>
      </c>
      <c r="B6" s="148"/>
      <c r="C6" s="23">
        <f>Arbeit</f>
        <v>0</v>
      </c>
    </row>
    <row r="7" spans="1:3" ht="3.75" customHeight="1" x14ac:dyDescent="0.25">
      <c r="A7" s="24"/>
      <c r="B7" s="24"/>
      <c r="C7" s="15"/>
    </row>
    <row r="8" spans="1:3" x14ac:dyDescent="0.25">
      <c r="A8" s="148" t="s">
        <v>8</v>
      </c>
      <c r="B8" s="148"/>
      <c r="C8" s="25">
        <f>Leistung</f>
        <v>0</v>
      </c>
    </row>
    <row r="9" spans="1:3" x14ac:dyDescent="0.25">
      <c r="A9" s="24"/>
      <c r="B9" s="24"/>
      <c r="C9" s="15"/>
    </row>
    <row r="10" spans="1:3" x14ac:dyDescent="0.25">
      <c r="A10" s="148" t="s">
        <v>90</v>
      </c>
      <c r="B10" s="148"/>
      <c r="C10" s="26">
        <f>'Berechung RLM'!C58</f>
        <v>0</v>
      </c>
    </row>
    <row r="11" spans="1:3" ht="3.75" customHeight="1" x14ac:dyDescent="0.25">
      <c r="A11" s="24"/>
      <c r="B11" s="24"/>
      <c r="C11" s="15"/>
    </row>
    <row r="12" spans="1:3" x14ac:dyDescent="0.25">
      <c r="A12" s="148" t="s">
        <v>108</v>
      </c>
      <c r="B12" s="148"/>
      <c r="C12" s="26">
        <f>'Berechung RLM'!C60</f>
        <v>0</v>
      </c>
    </row>
    <row r="13" spans="1:3" x14ac:dyDescent="0.25">
      <c r="A13" s="24"/>
      <c r="B13" s="24"/>
      <c r="C13" s="15"/>
    </row>
    <row r="14" spans="1:3" x14ac:dyDescent="0.25">
      <c r="A14" s="149" t="s">
        <v>6</v>
      </c>
      <c r="B14" s="149"/>
      <c r="C14" s="136">
        <f>SUM(C10,C12)</f>
        <v>0</v>
      </c>
    </row>
    <row r="15" spans="1:3" x14ac:dyDescent="0.25">
      <c r="A15" s="21"/>
      <c r="B15" s="21"/>
      <c r="C15" s="125"/>
    </row>
    <row r="17" spans="1:3" ht="13.8" x14ac:dyDescent="0.25">
      <c r="A17" s="54" t="s">
        <v>92</v>
      </c>
    </row>
    <row r="19" spans="1:3" x14ac:dyDescent="0.25">
      <c r="A19" s="148" t="s">
        <v>7</v>
      </c>
      <c r="B19" s="148"/>
      <c r="C19" s="23">
        <f>'Berechnung SLP'!Arbeit</f>
        <v>0</v>
      </c>
    </row>
    <row r="20" spans="1:3" ht="3.75" customHeight="1" x14ac:dyDescent="0.25">
      <c r="A20" s="24"/>
      <c r="B20" s="24"/>
      <c r="C20" s="15"/>
    </row>
    <row r="21" spans="1:3" x14ac:dyDescent="0.25">
      <c r="A21" s="148" t="s">
        <v>15</v>
      </c>
      <c r="B21" s="148"/>
      <c r="C21" s="25">
        <f>'Berechnung SLP'!C10</f>
        <v>0</v>
      </c>
    </row>
    <row r="22" spans="1:3" ht="15.75" customHeight="1" x14ac:dyDescent="0.25">
      <c r="A22" s="24"/>
      <c r="B22" s="24"/>
      <c r="C22" s="15"/>
    </row>
    <row r="23" spans="1:3" x14ac:dyDescent="0.25">
      <c r="A23" s="148" t="s">
        <v>90</v>
      </c>
      <c r="B23" s="148"/>
      <c r="C23" s="26">
        <f>'Berechnung SLP'!C37</f>
        <v>0</v>
      </c>
    </row>
    <row r="24" spans="1:3" ht="3.75" customHeight="1" x14ac:dyDescent="0.25">
      <c r="A24" s="24"/>
      <c r="B24" s="24"/>
      <c r="C24" s="15"/>
    </row>
    <row r="25" spans="1:3" x14ac:dyDescent="0.25">
      <c r="A25" s="148" t="s">
        <v>108</v>
      </c>
      <c r="B25" s="148"/>
      <c r="C25" s="26">
        <f>'Berechnung SLP'!C39</f>
        <v>0</v>
      </c>
    </row>
    <row r="26" spans="1:3" x14ac:dyDescent="0.25">
      <c r="A26" s="24"/>
      <c r="B26" s="24"/>
      <c r="C26" s="15"/>
    </row>
    <row r="27" spans="1:3" x14ac:dyDescent="0.25">
      <c r="A27" s="149" t="s">
        <v>6</v>
      </c>
      <c r="B27" s="149"/>
      <c r="C27" s="136">
        <f>SUM(C23,C25)</f>
        <v>0</v>
      </c>
    </row>
    <row r="28" spans="1:3" ht="3.75" customHeight="1" x14ac:dyDescent="0.25">
      <c r="A28" s="24"/>
      <c r="B28" s="24"/>
      <c r="C28" s="15"/>
    </row>
    <row r="30" spans="1:3" x14ac:dyDescent="0.25">
      <c r="A30" s="5" t="s">
        <v>106</v>
      </c>
    </row>
  </sheetData>
  <sheetProtection selectLockedCells="1"/>
  <mergeCells count="10">
    <mergeCell ref="A6:B6"/>
    <mergeCell ref="A10:B10"/>
    <mergeCell ref="A12:B12"/>
    <mergeCell ref="A25:B25"/>
    <mergeCell ref="A27:B27"/>
    <mergeCell ref="A19:B19"/>
    <mergeCell ref="A21:B21"/>
    <mergeCell ref="A23:B23"/>
    <mergeCell ref="A14:B14"/>
    <mergeCell ref="A8:B8"/>
  </mergeCells>
  <phoneticPr fontId="2" type="noConversion"/>
  <pageMargins left="0.31496062992125984" right="0.39370078740157483" top="0.98425196850393704" bottom="0.98425196850393704" header="0.51181102362204722" footer="0.51181102362204722"/>
  <pageSetup paperSize="9" orientation="landscape" r:id="rId1"/>
  <headerFooter alignWithMargins="0">
    <oddHeader>&amp;R&amp;G</oddHeader>
    <oddFooter>&amp;C&amp;A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Berechnung SLP</vt:lpstr>
      <vt:lpstr>Berechung RLM</vt:lpstr>
      <vt:lpstr>Preisblatt</vt:lpstr>
      <vt:lpstr>Ergebnisse</vt:lpstr>
      <vt:lpstr>'Berechnung SLP'!Arbeit</vt:lpstr>
      <vt:lpstr>Arbeit</vt:lpstr>
      <vt:lpstr>bm</vt:lpstr>
      <vt:lpstr>'Berechnung SLP'!Druckbereich</vt:lpstr>
      <vt:lpstr>'Berechung RLM'!Druckbereich</vt:lpstr>
      <vt:lpstr>hallo</vt:lpstr>
      <vt:lpstr>'Berechnung SLP'!Leistung</vt:lpstr>
      <vt:lpstr>Leistung</vt:lpstr>
    </vt:vector>
  </TitlesOfParts>
  <Company>EnBW Regional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Entgeltrechner EnBW Regional AG</dc:title>
  <dc:creator>Claudius Burg</dc:creator>
  <cp:lastModifiedBy>Balle Katrin</cp:lastModifiedBy>
  <cp:lastPrinted>2019-10-11T06:35:41Z</cp:lastPrinted>
  <dcterms:created xsi:type="dcterms:W3CDTF">2006-03-09T12:11:24Z</dcterms:created>
  <dcterms:modified xsi:type="dcterms:W3CDTF">2023-10-06T06:44:58Z</dcterms:modified>
</cp:coreProperties>
</file>